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sus\Desktop\"/>
    </mc:Choice>
  </mc:AlternateContent>
  <bookViews>
    <workbookView xWindow="1845" yWindow="1845" windowWidth="17280" windowHeight="8970"/>
  </bookViews>
  <sheets>
    <sheet name="Conso pondérée" sheetId="2" r:id="rId1"/>
    <sheet name="Intermittence" sheetId="1" r:id="rId2"/>
  </sheets>
  <externalReferences>
    <externalReference r:id="rId3"/>
  </externalReferences>
  <definedNames>
    <definedName name="CMDPS">'[1]Tarif elec 082019'!$Q$70</definedName>
    <definedName name="CSPE">'[1]Tarif elec 082019'!$Q$71</definedName>
    <definedName name="CTA">'[1]Tarif elec 082019'!$Q$69</definedName>
    <definedName name="LOC">'[1]Tarif elec 082019'!#REF!</definedName>
    <definedName name="TDCFE">'[1]Tarif elec 082019'!$Q$72</definedName>
    <definedName name="TDCFE36">'[1]Tarif elec 082019'!$Q$73</definedName>
    <definedName name="TVA">'[1]Tarif elec 082019'!$Q$74</definedName>
    <definedName name="TVAr">'[1]Tarif elec 082019'!$Q$75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I4" i="2"/>
  <c r="D1" i="2"/>
  <c r="D5" i="2" s="1"/>
  <c r="E4" i="2"/>
  <c r="D4" i="2"/>
  <c r="C4" i="2"/>
  <c r="C5" i="2"/>
  <c r="C6" i="2" s="1"/>
  <c r="E3" i="2"/>
  <c r="D3" i="2"/>
  <c r="C3" i="2"/>
  <c r="M57" i="1"/>
  <c r="L57" i="1"/>
  <c r="K57" i="1"/>
  <c r="F57" i="1"/>
  <c r="E57" i="1"/>
  <c r="D57" i="1"/>
  <c r="C57" i="1"/>
  <c r="B57" i="1"/>
  <c r="M54" i="1"/>
  <c r="L54" i="1"/>
  <c r="K54" i="1"/>
  <c r="F54" i="1"/>
  <c r="E54" i="1"/>
  <c r="D54" i="1"/>
  <c r="C54" i="1"/>
  <c r="B54" i="1"/>
  <c r="M51" i="1"/>
  <c r="L51" i="1"/>
  <c r="K51" i="1"/>
  <c r="F51" i="1"/>
  <c r="E51" i="1"/>
  <c r="D51" i="1"/>
  <c r="C51" i="1"/>
  <c r="B51" i="1"/>
  <c r="M48" i="1"/>
  <c r="L48" i="1"/>
  <c r="K48" i="1"/>
  <c r="F48" i="1"/>
  <c r="E48" i="1"/>
  <c r="D48" i="1"/>
  <c r="C48" i="1"/>
  <c r="B48" i="1"/>
  <c r="M45" i="1"/>
  <c r="L45" i="1"/>
  <c r="K45" i="1"/>
  <c r="F45" i="1"/>
  <c r="E45" i="1"/>
  <c r="D45" i="1"/>
  <c r="C45" i="1"/>
  <c r="B45" i="1"/>
  <c r="A37" i="1"/>
  <c r="L37" i="1" s="1"/>
  <c r="A36" i="1"/>
  <c r="M36" i="1" s="1"/>
  <c r="A35" i="1"/>
  <c r="M35" i="1" s="1"/>
  <c r="AL33" i="1"/>
  <c r="AK33" i="1"/>
  <c r="AJ33" i="1"/>
  <c r="AI33" i="1"/>
  <c r="AH33" i="1"/>
  <c r="AG33" i="1"/>
  <c r="AF33" i="1"/>
  <c r="AE33" i="1"/>
  <c r="AD33" i="1"/>
  <c r="AC33" i="1"/>
  <c r="AB33" i="1"/>
  <c r="AA33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M28" i="1"/>
  <c r="L28" i="1"/>
  <c r="K28" i="1"/>
  <c r="F28" i="1"/>
  <c r="E28" i="1"/>
  <c r="D28" i="1"/>
  <c r="C28" i="1"/>
  <c r="B28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M21" i="1"/>
  <c r="L21" i="1"/>
  <c r="K21" i="1"/>
  <c r="F21" i="1"/>
  <c r="E21" i="1"/>
  <c r="D21" i="1"/>
  <c r="C21" i="1"/>
  <c r="B21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M17" i="1"/>
  <c r="L17" i="1"/>
  <c r="K17" i="1"/>
  <c r="F17" i="1"/>
  <c r="E17" i="1"/>
  <c r="D17" i="1"/>
  <c r="C17" i="1"/>
  <c r="B17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E13" i="1"/>
  <c r="E15" i="1" s="1"/>
  <c r="D13" i="1"/>
  <c r="D15" i="1" s="1"/>
  <c r="C13" i="1"/>
  <c r="C15" i="1" s="1"/>
  <c r="B13" i="1"/>
  <c r="B15" i="1" s="1"/>
  <c r="AL12" i="1"/>
  <c r="AK12" i="1"/>
  <c r="AJ12" i="1"/>
  <c r="AI12" i="1"/>
  <c r="AH12" i="1"/>
  <c r="AG12" i="1"/>
  <c r="AF12" i="1"/>
  <c r="AE12" i="1"/>
  <c r="AD12" i="1"/>
  <c r="AC12" i="1"/>
  <c r="AB12" i="1"/>
  <c r="AA12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AL9" i="1"/>
  <c r="AK9" i="1"/>
  <c r="AJ9" i="1"/>
  <c r="AI9" i="1"/>
  <c r="AH9" i="1"/>
  <c r="AG9" i="1"/>
  <c r="AF9" i="1"/>
  <c r="AE9" i="1"/>
  <c r="AD9" i="1"/>
  <c r="AC9" i="1"/>
  <c r="AB9" i="1"/>
  <c r="AA9" i="1"/>
  <c r="AL8" i="1"/>
  <c r="AK8" i="1"/>
  <c r="AJ8" i="1"/>
  <c r="AI8" i="1"/>
  <c r="AH8" i="1"/>
  <c r="AG8" i="1"/>
  <c r="AF8" i="1"/>
  <c r="AE8" i="1"/>
  <c r="AD8" i="1"/>
  <c r="AC8" i="1"/>
  <c r="AB8" i="1"/>
  <c r="AA8" i="1"/>
  <c r="AL7" i="1"/>
  <c r="AK7" i="1"/>
  <c r="AJ7" i="1"/>
  <c r="AI7" i="1"/>
  <c r="AH7" i="1"/>
  <c r="AG7" i="1"/>
  <c r="AF7" i="1"/>
  <c r="AE7" i="1"/>
  <c r="AD7" i="1"/>
  <c r="AC7" i="1"/>
  <c r="AB7" i="1"/>
  <c r="AA7" i="1"/>
  <c r="N7" i="1"/>
  <c r="AL6" i="1"/>
  <c r="AK6" i="1"/>
  <c r="AJ6" i="1"/>
  <c r="AI6" i="1"/>
  <c r="AH6" i="1"/>
  <c r="AG6" i="1"/>
  <c r="AF6" i="1"/>
  <c r="AE6" i="1"/>
  <c r="AD6" i="1"/>
  <c r="AC6" i="1"/>
  <c r="AB6" i="1"/>
  <c r="AA6" i="1"/>
  <c r="AL5" i="1"/>
  <c r="AK5" i="1"/>
  <c r="AJ5" i="1"/>
  <c r="AI5" i="1"/>
  <c r="AH5" i="1"/>
  <c r="AG5" i="1"/>
  <c r="AF5" i="1"/>
  <c r="AE5" i="1"/>
  <c r="AD5" i="1"/>
  <c r="AC5" i="1"/>
  <c r="AB5" i="1"/>
  <c r="AA5" i="1"/>
  <c r="AL4" i="1"/>
  <c r="AK4" i="1"/>
  <c r="AJ4" i="1"/>
  <c r="AI4" i="1"/>
  <c r="AH4" i="1"/>
  <c r="AG4" i="1"/>
  <c r="AF4" i="1"/>
  <c r="AE4" i="1"/>
  <c r="AD4" i="1"/>
  <c r="AC4" i="1"/>
  <c r="AB4" i="1"/>
  <c r="AA4" i="1"/>
  <c r="AL3" i="1"/>
  <c r="AK3" i="1"/>
  <c r="AJ3" i="1"/>
  <c r="AI3" i="1"/>
  <c r="AH3" i="1"/>
  <c r="AG3" i="1"/>
  <c r="AF3" i="1"/>
  <c r="AE3" i="1"/>
  <c r="AD3" i="1"/>
  <c r="AC3" i="1"/>
  <c r="AB3" i="1"/>
  <c r="AA3" i="1"/>
  <c r="K35" i="1" l="1"/>
  <c r="B36" i="1"/>
  <c r="F36" i="1"/>
  <c r="B35" i="1"/>
  <c r="E1" i="2"/>
  <c r="E5" i="2" s="1"/>
  <c r="E6" i="2" s="1"/>
  <c r="C35" i="1"/>
  <c r="C38" i="1" s="1"/>
  <c r="F35" i="1"/>
  <c r="M38" i="1"/>
  <c r="B38" i="1"/>
  <c r="M39" i="1"/>
  <c r="D6" i="2"/>
  <c r="C24" i="1"/>
  <c r="K24" i="1"/>
  <c r="C31" i="1"/>
  <c r="K31" i="1"/>
  <c r="D32" i="1"/>
  <c r="D30" i="1"/>
  <c r="D25" i="1"/>
  <c r="D23" i="1"/>
  <c r="L32" i="1"/>
  <c r="L30" i="1"/>
  <c r="L25" i="1"/>
  <c r="L23" i="1"/>
  <c r="D18" i="1"/>
  <c r="L18" i="1"/>
  <c r="D24" i="1"/>
  <c r="L24" i="1"/>
  <c r="D31" i="1"/>
  <c r="L31" i="1"/>
  <c r="B39" i="1"/>
  <c r="E32" i="1"/>
  <c r="E30" i="1"/>
  <c r="E25" i="1"/>
  <c r="E23" i="1"/>
  <c r="M32" i="1"/>
  <c r="M30" i="1"/>
  <c r="M25" i="1"/>
  <c r="M23" i="1"/>
  <c r="E18" i="1"/>
  <c r="M18" i="1"/>
  <c r="E24" i="1"/>
  <c r="M24" i="1"/>
  <c r="E31" i="1"/>
  <c r="M31" i="1"/>
  <c r="F38" i="1"/>
  <c r="F39" i="1"/>
  <c r="C32" i="1"/>
  <c r="C30" i="1"/>
  <c r="C25" i="1"/>
  <c r="C23" i="1"/>
  <c r="K32" i="1"/>
  <c r="K30" i="1"/>
  <c r="K25" i="1"/>
  <c r="K23" i="1"/>
  <c r="C18" i="1"/>
  <c r="K18" i="1"/>
  <c r="B32" i="1"/>
  <c r="B30" i="1"/>
  <c r="B25" i="1"/>
  <c r="B23" i="1"/>
  <c r="F32" i="1"/>
  <c r="F30" i="1"/>
  <c r="F25" i="1"/>
  <c r="F23" i="1"/>
  <c r="B18" i="1"/>
  <c r="F18" i="1"/>
  <c r="B24" i="1"/>
  <c r="F24" i="1"/>
  <c r="B31" i="1"/>
  <c r="F31" i="1"/>
  <c r="K38" i="1"/>
  <c r="L40" i="1"/>
  <c r="E37" i="1"/>
  <c r="E40" i="1" s="1"/>
  <c r="M37" i="1"/>
  <c r="M40" i="1" s="1"/>
  <c r="D35" i="1"/>
  <c r="D38" i="1" s="1"/>
  <c r="L35" i="1"/>
  <c r="L38" i="1" s="1"/>
  <c r="C36" i="1"/>
  <c r="C39" i="1" s="1"/>
  <c r="K36" i="1"/>
  <c r="K39" i="1" s="1"/>
  <c r="B37" i="1"/>
  <c r="B40" i="1" s="1"/>
  <c r="F37" i="1"/>
  <c r="F40" i="1" s="1"/>
  <c r="E35" i="1"/>
  <c r="E38" i="1" s="1"/>
  <c r="D36" i="1"/>
  <c r="D39" i="1" s="1"/>
  <c r="L36" i="1"/>
  <c r="L39" i="1" s="1"/>
  <c r="C37" i="1"/>
  <c r="C40" i="1" s="1"/>
  <c r="K37" i="1"/>
  <c r="K40" i="1" s="1"/>
  <c r="E36" i="1"/>
  <c r="E39" i="1" s="1"/>
  <c r="D37" i="1"/>
  <c r="D40" i="1" s="1"/>
  <c r="L9" i="1" l="1"/>
  <c r="L8" i="1"/>
  <c r="L7" i="1"/>
  <c r="L6" i="1"/>
  <c r="M7" i="1" l="1"/>
  <c r="M8" i="1"/>
  <c r="N8" i="1"/>
  <c r="O8" i="1" s="1"/>
  <c r="N9" i="1"/>
  <c r="O9" i="1" s="1"/>
  <c r="N6" i="1"/>
  <c r="O6" i="1" s="1"/>
  <c r="M6" i="1"/>
  <c r="M9" i="1"/>
</calcChain>
</file>

<file path=xl/comments1.xml><?xml version="1.0" encoding="utf-8"?>
<comments xmlns="http://schemas.openxmlformats.org/spreadsheetml/2006/main">
  <authors>
    <author>VENAILLE Pierre-Yves</author>
    <author>Défi'nergie</author>
  </authors>
  <commentList>
    <comment ref="F5" authorId="0" shapeId="0">
      <text>
        <r>
          <rPr>
            <b/>
            <sz val="8"/>
            <color indexed="81"/>
            <rFont val="Tahoma"/>
            <family val="2"/>
          </rPr>
          <t xml:space="preserve">Bureaux : 20°C
Scolaire : 19°C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" authorId="0" shapeId="0">
      <text>
        <r>
          <rPr>
            <b/>
            <sz val="8"/>
            <color indexed="81"/>
            <rFont val="Tahoma"/>
            <family val="2"/>
          </rPr>
          <t>En général : 16°C</t>
        </r>
      </text>
    </comment>
    <comment ref="H5" authorId="0" shapeId="0">
      <text>
        <r>
          <rPr>
            <b/>
            <sz val="8"/>
            <color indexed="81"/>
            <rFont val="Tahoma"/>
            <family val="2"/>
          </rPr>
          <t>En général : 8°C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</rPr>
          <t>Utilise T° et Heures des journées types définies dans le Projet Regul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44" authorId="1" shapeId="0">
      <text>
        <r>
          <rPr>
            <b/>
            <u/>
            <sz val="9"/>
            <color indexed="81"/>
            <rFont val="Tahoma"/>
            <family val="2"/>
          </rPr>
          <t>Mémo régul école (DJU 1983) :</t>
        </r>
        <r>
          <rPr>
            <sz val="9"/>
            <color indexed="81"/>
            <rFont val="Tahoma"/>
            <family val="2"/>
          </rPr>
          <t xml:space="preserve">
Pas de régul, coupure manuelle vacances (21/10)                 </t>
        </r>
        <r>
          <rPr>
            <b/>
            <sz val="9"/>
            <color indexed="81"/>
            <rFont val="Tahoma"/>
            <family val="2"/>
          </rPr>
          <t>I=0,80</t>
        </r>
        <r>
          <rPr>
            <sz val="9"/>
            <color indexed="81"/>
            <rFont val="Tahoma"/>
            <family val="2"/>
          </rPr>
          <t xml:space="preserve">
horloge jounalière 21/16 (pas de WE, pas de vacances)        </t>
        </r>
        <r>
          <rPr>
            <b/>
            <sz val="9"/>
            <color indexed="81"/>
            <rFont val="Tahoma"/>
            <family val="2"/>
          </rPr>
          <t xml:space="preserve">I=0,78
</t>
        </r>
        <r>
          <rPr>
            <sz val="9"/>
            <color indexed="81"/>
            <rFont val="Tahoma"/>
            <family val="2"/>
          </rPr>
          <t xml:space="preserve">Horloge hebdo 5j/sem 21/16/16(WE, pas de vacances )       </t>
        </r>
        <r>
          <rPr>
            <b/>
            <sz val="9"/>
            <color indexed="81"/>
            <rFont val="Tahoma"/>
            <family val="2"/>
          </rPr>
          <t xml:space="preserve"> I=0,71</t>
        </r>
        <r>
          <rPr>
            <sz val="9"/>
            <color indexed="81"/>
            <rFont val="Tahoma"/>
            <family val="2"/>
          </rPr>
          <t xml:space="preserve">
Horloge hebdo 5j/sem 21/16/16(WE, vacances )                    </t>
        </r>
        <r>
          <rPr>
            <b/>
            <sz val="9"/>
            <color indexed="81"/>
            <rFont val="Tahoma"/>
            <family val="2"/>
          </rPr>
          <t xml:space="preserve">I=0,66
</t>
        </r>
        <r>
          <rPr>
            <sz val="9"/>
            <color indexed="81"/>
            <rFont val="Tahoma"/>
            <family val="2"/>
          </rPr>
          <t>Horloge hebdo 4j/sem 21/16/16 (WE, mercredi, vacances)</t>
        </r>
        <r>
          <rPr>
            <b/>
            <sz val="9"/>
            <color indexed="81"/>
            <rFont val="Tahoma"/>
            <family val="2"/>
          </rPr>
          <t xml:space="preserve">    I=0,64
</t>
        </r>
        <r>
          <rPr>
            <sz val="9"/>
            <color indexed="81"/>
            <rFont val="Tahoma"/>
            <family val="2"/>
          </rPr>
          <t xml:space="preserve">Horloge hebdo 5j/sem 21/16/10 (WE, vacances)                    </t>
        </r>
        <r>
          <rPr>
            <b/>
            <sz val="9"/>
            <color indexed="81"/>
            <rFont val="Tahoma"/>
            <family val="2"/>
          </rPr>
          <t xml:space="preserve">I=0,56
</t>
        </r>
        <r>
          <rPr>
            <sz val="9"/>
            <color indexed="81"/>
            <rFont val="Tahoma"/>
            <family val="2"/>
          </rPr>
          <t xml:space="preserve">Horloge hebdo 4j/sem 21/16/10 (WE, mercredi, vacances) </t>
        </r>
        <r>
          <rPr>
            <b/>
            <sz val="9"/>
            <color indexed="81"/>
            <rFont val="Tahoma"/>
            <family val="2"/>
          </rPr>
          <t xml:space="preserve">   I=0,54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<sst xmlns="http://schemas.openxmlformats.org/spreadsheetml/2006/main" count="185" uniqueCount="132">
  <si>
    <t>OPTIMISATION REGULATION T°</t>
  </si>
  <si>
    <t>STATION METEO</t>
  </si>
  <si>
    <t>LEUCATE</t>
  </si>
  <si>
    <t>TD dju</t>
  </si>
  <si>
    <t>djutrent</t>
  </si>
  <si>
    <t>Somme</t>
  </si>
  <si>
    <t>Station/année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</si>
  <si>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</si>
  <si>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</si>
  <si>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</si>
  <si>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</si>
  <si>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</si>
  <si>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</si>
  <si>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</si>
  <si>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</si>
  <si>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</si>
  <si>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</si>
  <si>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</si>
  <si>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</si>
  <si>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Station</t>
  </si>
  <si>
    <t>Trentenaire référence</t>
  </si>
  <si>
    <t>Coeff pondération</t>
  </si>
  <si>
    <t>2/2014</t>
  </si>
  <si>
    <t>ACTUEL</t>
  </si>
  <si>
    <t>PROJET REGUL</t>
  </si>
  <si>
    <t>RESULTATS</t>
  </si>
  <si>
    <t>ALAIGNE</t>
  </si>
  <si>
    <t>3/2014</t>
  </si>
  <si>
    <t>Conso. chauffage</t>
  </si>
  <si>
    <t>kWh EF</t>
  </si>
  <si>
    <t>ALENYA</t>
  </si>
  <si>
    <t>5/2014</t>
  </si>
  <si>
    <t>Nb hrs/24h</t>
  </si>
  <si>
    <t>Confort</t>
  </si>
  <si>
    <t>Réduit</t>
  </si>
  <si>
    <t>Hors Gel</t>
  </si>
  <si>
    <t>Deg hr</t>
  </si>
  <si>
    <t>Inter</t>
  </si>
  <si>
    <t>Gain</t>
  </si>
  <si>
    <t>ARQUETTES-EN-VAL</t>
  </si>
  <si>
    <t>6/2014</t>
  </si>
  <si>
    <t>Temperatures °C</t>
  </si>
  <si>
    <t>REF</t>
  </si>
  <si>
    <t>BELCAIRE</t>
  </si>
  <si>
    <t>7/2014</t>
  </si>
  <si>
    <t>Journée type C</t>
  </si>
  <si>
    <t>CAP BEAR</t>
  </si>
  <si>
    <t>8/2014</t>
  </si>
  <si>
    <t>Journée type R</t>
  </si>
  <si>
    <t>CARCASSONNE</t>
  </si>
  <si>
    <t>10/2014</t>
  </si>
  <si>
    <t>Journée type HG</t>
  </si>
  <si>
    <t>PROJET TYPE</t>
  </si>
  <si>
    <t>CAUNES-MINERVOIS</t>
  </si>
  <si>
    <t>17/2014</t>
  </si>
  <si>
    <t>DURBAN-CORBIERES</t>
  </si>
  <si>
    <t>32/2012</t>
  </si>
  <si>
    <t>EUS</t>
  </si>
  <si>
    <t>33/2014</t>
  </si>
  <si>
    <t>Sept.</t>
  </si>
  <si>
    <t>Nov.</t>
  </si>
  <si>
    <t>Dec.</t>
  </si>
  <si>
    <t>FORMIGUERES</t>
  </si>
  <si>
    <t>37/2011</t>
  </si>
  <si>
    <t>DJU 18°</t>
  </si>
  <si>
    <t>GRANES</t>
  </si>
  <si>
    <t>38/2014</t>
  </si>
  <si>
    <t>Nb jours</t>
  </si>
  <si>
    <t>GRUISSAN</t>
  </si>
  <si>
    <t>39/2014</t>
  </si>
  <si>
    <t>T° moy</t>
  </si>
  <si>
    <t>LAURE-MINERVOIS</t>
  </si>
  <si>
    <t>41/2014</t>
  </si>
  <si>
    <t>REFERENCE INTERMITTENCE (à T° CHAUFFE ACTUELLE)</t>
  </si>
  <si>
    <t>LE PERTHUS</t>
  </si>
  <si>
    <t>Nb Jours C</t>
  </si>
  <si>
    <t>LE TECH</t>
  </si>
  <si>
    <t>degré heure jours confort</t>
  </si>
  <si>
    <t>LES MARTYS</t>
  </si>
  <si>
    <t>LEZIGNAN-CORBIERES</t>
  </si>
  <si>
    <t>Nb Jours R</t>
  </si>
  <si>
    <t>MEYNES</t>
  </si>
  <si>
    <t>Nb Jours HG</t>
  </si>
  <si>
    <t>MONTAUT</t>
  </si>
  <si>
    <t>MOUTHOUMET</t>
  </si>
  <si>
    <t>degré heure jours réduit</t>
  </si>
  <si>
    <t>NARBONNE</t>
  </si>
  <si>
    <t>degré heure jours hors gel</t>
  </si>
  <si>
    <t>NIMES</t>
  </si>
  <si>
    <t>PERPIGNAN</t>
  </si>
  <si>
    <t>SAINTE-LEOCADIE</t>
  </si>
  <si>
    <t>SAINT-PAUL-DE-FENOUILLET</t>
  </si>
  <si>
    <t>SALINDRES</t>
  </si>
  <si>
    <t>degré heure confort</t>
  </si>
  <si>
    <t>TORREILLES</t>
  </si>
  <si>
    <t>degré heure réduit</t>
  </si>
  <si>
    <t>TRESSERRE</t>
  </si>
  <si>
    <t>degré heure hors gel</t>
  </si>
  <si>
    <t>VILLARDEBELLE</t>
  </si>
  <si>
    <t>Ecole 4j</t>
  </si>
  <si>
    <t>VIVES</t>
  </si>
  <si>
    <t>Menu des "Projets type"</t>
  </si>
  <si>
    <t>Ecole 4j C</t>
  </si>
  <si>
    <t>Ecole 4j R</t>
  </si>
  <si>
    <t>Ecole 5j</t>
  </si>
  <si>
    <t>Ecole 4j HG</t>
  </si>
  <si>
    <t>Administration</t>
  </si>
  <si>
    <t>Ecole 5j C</t>
  </si>
  <si>
    <t>Logt 2j</t>
  </si>
  <si>
    <t>Ecole 5j R</t>
  </si>
  <si>
    <t>Logt 3j</t>
  </si>
  <si>
    <t>Ecole 5j HG</t>
  </si>
  <si>
    <t>Administration C</t>
  </si>
  <si>
    <t>Administration R</t>
  </si>
  <si>
    <t>Administration HG</t>
  </si>
  <si>
    <t>Logt 2j C</t>
  </si>
  <si>
    <t>Logt 2j R</t>
  </si>
  <si>
    <t>Logt 2j HG</t>
  </si>
  <si>
    <t>Logt 3j C</t>
  </si>
  <si>
    <t>Logt 3j R</t>
  </si>
  <si>
    <t>Logt 3j HG</t>
  </si>
  <si>
    <t>Part chauffage</t>
  </si>
  <si>
    <t>Trentenaire</t>
  </si>
  <si>
    <t>Carcassonne</t>
  </si>
  <si>
    <t>Perpignan</t>
  </si>
  <si>
    <t>DJU année</t>
  </si>
  <si>
    <t>DJU trentenaire</t>
  </si>
  <si>
    <t>https://cegibat.grdf.fr/simulateur/calcul-dju</t>
  </si>
  <si>
    <t>DJU</t>
  </si>
  <si>
    <r>
      <t xml:space="preserve">Facture énergie </t>
    </r>
    <r>
      <rPr>
        <b/>
        <u/>
        <sz val="10"/>
        <rFont val="Comic Sans MS"/>
        <family val="4"/>
      </rPr>
      <t>12 mois</t>
    </r>
  </si>
  <si>
    <t>Consommation pondérée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</si>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</sst>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i/>
      <sz val="10"/>
      <name val="Comic Sans MS"/>
      <family val="4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Comic Sans MS"/>
      <family val="4"/>
    </font>
    <font>
      <b/>
      <u/>
      <sz val="10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2" applyFont="1"/>
    <xf numFmtId="0" fontId="4" fillId="0" borderId="0" xfId="2" applyFont="1"/>
    <xf numFmtId="0" fontId="0" fillId="4" borderId="0" xfId="2" applyFont="1" applyFill="1"/>
    <xf numFmtId="0" fontId="5" fillId="2" borderId="0" xfId="2" applyFont="1" applyFill="1"/>
    <xf numFmtId="0" fontId="4" fillId="2" borderId="0" xfId="2" applyFont="1" applyFill="1"/>
    <xf numFmtId="1" fontId="4" fillId="0" borderId="0" xfId="2" applyNumberFormat="1" applyFont="1"/>
    <xf numFmtId="3" fontId="4" fillId="3" borderId="0" xfId="2" applyNumberFormat="1" applyFont="1" applyFill="1"/>
    <xf numFmtId="0" fontId="4" fillId="0" borderId="0" xfId="0" applyFont="1" applyAlignment="1">
      <alignment horizontal="center"/>
    </xf>
    <xf numFmtId="0" fontId="6" fillId="5" borderId="0" xfId="2" applyFont="1" applyFill="1"/>
    <xf numFmtId="0" fontId="6" fillId="5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4" fillId="4" borderId="0" xfId="2" applyFont="1" applyFill="1" applyAlignment="1">
      <alignment horizontal="center"/>
    </xf>
    <xf numFmtId="3" fontId="4" fillId="4" borderId="0" xfId="2" applyNumberFormat="1" applyFont="1" applyFill="1"/>
    <xf numFmtId="4" fontId="4" fillId="4" borderId="0" xfId="2" applyNumberFormat="1" applyFont="1" applyFill="1" applyAlignment="1">
      <alignment horizontal="center"/>
    </xf>
    <xf numFmtId="0" fontId="4" fillId="3" borderId="0" xfId="2" applyFont="1" applyFill="1" applyAlignment="1">
      <alignment horizontal="center"/>
    </xf>
    <xf numFmtId="0" fontId="4" fillId="4" borderId="0" xfId="2" applyFont="1" applyFill="1"/>
    <xf numFmtId="0" fontId="4" fillId="0" borderId="1" xfId="2" applyFont="1" applyBorder="1"/>
    <xf numFmtId="0" fontId="4" fillId="5" borderId="1" xfId="2" applyFont="1" applyFill="1" applyBorder="1"/>
    <xf numFmtId="1" fontId="4" fillId="5" borderId="0" xfId="2" applyNumberFormat="1" applyFont="1" applyFill="1"/>
    <xf numFmtId="0" fontId="4" fillId="5" borderId="0" xfId="2" applyFont="1" applyFill="1"/>
    <xf numFmtId="164" fontId="4" fillId="0" borderId="0" xfId="2" applyNumberFormat="1" applyFont="1"/>
    <xf numFmtId="164" fontId="4" fillId="5" borderId="0" xfId="2" applyNumberFormat="1" applyFont="1" applyFill="1"/>
    <xf numFmtId="0" fontId="4" fillId="3" borderId="0" xfId="2" applyFont="1" applyFill="1"/>
    <xf numFmtId="0" fontId="5" fillId="3" borderId="0" xfId="2" applyFont="1" applyFill="1"/>
    <xf numFmtId="0" fontId="6" fillId="0" borderId="0" xfId="2" applyFont="1"/>
    <xf numFmtId="3" fontId="0" fillId="0" borderId="0" xfId="0" applyNumberFormat="1"/>
    <xf numFmtId="0" fontId="12" fillId="0" borderId="0" xfId="3"/>
    <xf numFmtId="0" fontId="0" fillId="3" borderId="0" xfId="0" applyFill="1" applyAlignment="1">
      <alignment horizontal="center"/>
    </xf>
    <xf numFmtId="9" fontId="0" fillId="3" borderId="0" xfId="1" applyFont="1" applyFill="1" applyAlignment="1">
      <alignment horizontal="center"/>
    </xf>
    <xf numFmtId="0" fontId="0" fillId="3" borderId="0" xfId="0" applyFill="1"/>
    <xf numFmtId="0" fontId="0" fillId="6" borderId="0" xfId="0" applyFill="1"/>
    <xf numFmtId="3" fontId="0" fillId="6" borderId="0" xfId="0" applyNumberFormat="1" applyFill="1"/>
    <xf numFmtId="3" fontId="0" fillId="3" borderId="0" xfId="0" applyNumberFormat="1" applyFill="1"/>
    <xf numFmtId="3" fontId="0" fillId="5" borderId="0" xfId="0" applyNumberFormat="1" applyFill="1"/>
    <xf numFmtId="0" fontId="0" fillId="5" borderId="0" xfId="0" applyFill="1"/>
    <xf numFmtId="9" fontId="0" fillId="0" borderId="0" xfId="1" applyFont="1"/>
    <xf numFmtId="0" fontId="5" fillId="2" borderId="0" xfId="2" applyFont="1" applyFill="1" applyAlignment="1">
      <alignment horizontal="center"/>
    </xf>
    <xf numFmtId="0" fontId="5" fillId="3" borderId="0" xfId="2" applyFont="1" applyFill="1" applyAlignment="1">
      <alignment horizontal="center"/>
    </xf>
  </cellXfs>
  <cellStyles count="4">
    <cellStyle name="Lien hypertexte" xfId="3" builtinId="8"/>
    <cellStyle name="Normal" xfId="0" builtinId="0"/>
    <cellStyle name="Normal 4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rre-Yves\1%20ECO2BAT\2%20Etudes\18177%20AMO%20La%20Palme\ACC%20-%20suivi%20V1908%20-%20La%20Palm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Memo actions"/>
      <sheetName val="AB2 Elec"/>
      <sheetName val="Tarif elec 082019"/>
      <sheetName val="ABT"/>
      <sheetName val="R15"/>
      <sheetName val="EP"/>
      <sheetName val="Modif PS EP"/>
      <sheetName val="Prg"/>
      <sheetName val="Int"/>
      <sheetName val="REG"/>
      <sheetName val="EAU"/>
      <sheetName val="F Elec"/>
      <sheetName val="F Fioul"/>
      <sheetName val="F Eau"/>
    </sheetNames>
    <sheetDataSet>
      <sheetData sheetId="0" refreshError="1"/>
      <sheetData sheetId="1" refreshError="1"/>
      <sheetData sheetId="2" refreshError="1"/>
      <sheetData sheetId="3">
        <row r="69">
          <cell r="Q69">
            <v>0.27039999999999997</v>
          </cell>
        </row>
        <row r="70">
          <cell r="Q70">
            <v>9.92</v>
          </cell>
        </row>
        <row r="71">
          <cell r="Q71">
            <v>2.25</v>
          </cell>
        </row>
        <row r="72">
          <cell r="Q72">
            <v>0.89999999999999991</v>
          </cell>
        </row>
        <row r="73">
          <cell r="Q73">
            <v>0.30000000000000004</v>
          </cell>
        </row>
        <row r="74">
          <cell r="Q74">
            <v>1.2</v>
          </cell>
        </row>
        <row r="75">
          <cell r="Q75">
            <v>1.0549999999999999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gibat.grdf.fr/simulateur/calcul-dj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9" sqref="C9"/>
    </sheetView>
  </sheetViews>
  <sheetFormatPr baseColWidth="10" defaultRowHeight="15" x14ac:dyDescent="0.3"/>
  <cols>
    <col min="1" max="1" width="20.75" customWidth="1"/>
    <col min="2" max="2" width="11" customWidth="1"/>
  </cols>
  <sheetData>
    <row r="1" spans="1:12" x14ac:dyDescent="0.3">
      <c r="A1" s="31"/>
      <c r="B1" s="31"/>
      <c r="C1" s="30">
        <v>2016</v>
      </c>
      <c r="D1" s="31">
        <f>C1+1</f>
        <v>2017</v>
      </c>
      <c r="E1" s="31">
        <f>D1+1</f>
        <v>2018</v>
      </c>
      <c r="H1" s="31" t="s">
        <v>128</v>
      </c>
      <c r="I1" s="31" t="s">
        <v>123</v>
      </c>
      <c r="J1" s="31" t="s">
        <v>124</v>
      </c>
      <c r="L1" s="27" t="s">
        <v>127</v>
      </c>
    </row>
    <row r="2" spans="1:12" ht="16.5" x14ac:dyDescent="0.35">
      <c r="A2" t="s">
        <v>129</v>
      </c>
      <c r="B2" s="28" t="s">
        <v>131</v>
      </c>
      <c r="C2" s="33">
        <v>100000</v>
      </c>
      <c r="D2" s="33">
        <v>106000</v>
      </c>
      <c r="E2" s="33">
        <v>98000</v>
      </c>
      <c r="H2" s="31" t="s">
        <v>122</v>
      </c>
      <c r="I2" s="31">
        <v>1939</v>
      </c>
      <c r="J2" s="31">
        <v>1429</v>
      </c>
    </row>
    <row r="3" spans="1:12" x14ac:dyDescent="0.3">
      <c r="A3" t="s">
        <v>121</v>
      </c>
      <c r="B3" s="29">
        <v>0.8</v>
      </c>
      <c r="C3" s="34">
        <f>C2*$B$3</f>
        <v>80000</v>
      </c>
      <c r="D3" s="34">
        <f t="shared" ref="D3:E3" si="0">D2*$B$3</f>
        <v>84800</v>
      </c>
      <c r="E3" s="34">
        <f t="shared" si="0"/>
        <v>78400</v>
      </c>
      <c r="H3">
        <v>2016</v>
      </c>
      <c r="I3">
        <v>1748</v>
      </c>
      <c r="J3">
        <v>1325</v>
      </c>
    </row>
    <row r="4" spans="1:12" x14ac:dyDescent="0.3">
      <c r="A4" t="s">
        <v>126</v>
      </c>
      <c r="B4" s="30" t="s">
        <v>123</v>
      </c>
      <c r="C4" s="34">
        <f>HLOOKUP($B4,$H$1:$J$2,2,FALSE)</f>
        <v>1939</v>
      </c>
      <c r="D4" s="34">
        <f t="shared" ref="D4:E4" si="1">HLOOKUP($B4,$H$1:$J$2,2,FALSE)</f>
        <v>1939</v>
      </c>
      <c r="E4" s="34">
        <f t="shared" si="1"/>
        <v>1939</v>
      </c>
      <c r="H4">
        <v>2017</v>
      </c>
      <c r="I4">
        <f>1851</f>
        <v>1851</v>
      </c>
      <c r="J4">
        <v>1365</v>
      </c>
      <c r="L4" s="36"/>
    </row>
    <row r="5" spans="1:12" x14ac:dyDescent="0.3">
      <c r="A5" t="s">
        <v>125</v>
      </c>
      <c r="C5" s="35">
        <f>VLOOKUP(C$1,$H:$J,IF($B$4=$I$1,2,IF($B$4=$J$1,3,"erreur ville")),FALSE)</f>
        <v>1748</v>
      </c>
      <c r="D5" s="35">
        <f t="shared" ref="D5:E5" si="2">VLOOKUP(D$1,$H:$J,IF($B$4=$I$1,2,IF($B$4=$J$1,3,"erreur ville")),FALSE)</f>
        <v>1851</v>
      </c>
      <c r="E5" s="35">
        <f t="shared" si="2"/>
        <v>1711</v>
      </c>
      <c r="H5">
        <v>2018</v>
      </c>
      <c r="I5">
        <f>1711</f>
        <v>1711</v>
      </c>
      <c r="J5">
        <v>1313</v>
      </c>
      <c r="L5" s="36"/>
    </row>
    <row r="6" spans="1:12" x14ac:dyDescent="0.3">
      <c r="A6" s="31" t="s">
        <v>130</v>
      </c>
      <c r="B6" s="31"/>
      <c r="C6" s="32">
        <f>C3/C5*C4</f>
        <v>88741.418764302056</v>
      </c>
      <c r="D6" s="32">
        <f t="shared" ref="D6:E6" si="3">D3/D5*D4</f>
        <v>88831.5505132361</v>
      </c>
      <c r="E6" s="32">
        <f t="shared" si="3"/>
        <v>88847.223845704269</v>
      </c>
      <c r="H6" s="30">
        <v>2019</v>
      </c>
    </row>
    <row r="7" spans="1:12" x14ac:dyDescent="0.3">
      <c r="C7" s="26"/>
      <c r="D7" s="26"/>
      <c r="E7" s="26"/>
      <c r="H7" s="30">
        <v>2020</v>
      </c>
    </row>
    <row r="8" spans="1:12" x14ac:dyDescent="0.3">
      <c r="H8" s="30">
        <v>2021</v>
      </c>
    </row>
    <row r="9" spans="1:12" x14ac:dyDescent="0.3">
      <c r="H9" s="30">
        <v>2022</v>
      </c>
    </row>
    <row r="10" spans="1:12" x14ac:dyDescent="0.3">
      <c r="H10" s="30">
        <v>2023</v>
      </c>
    </row>
    <row r="11" spans="1:12" x14ac:dyDescent="0.3">
      <c r="H11" s="30">
        <v>2024</v>
      </c>
    </row>
    <row r="12" spans="1:12" x14ac:dyDescent="0.3">
      <c r="H12" s="30">
        <v>2025</v>
      </c>
    </row>
    <row r="13" spans="1:12" x14ac:dyDescent="0.3">
      <c r="H13" s="30">
        <v>2026</v>
      </c>
    </row>
    <row r="14" spans="1:12" x14ac:dyDescent="0.3">
      <c r="H14" s="30">
        <v>2027</v>
      </c>
    </row>
    <row r="15" spans="1:12" x14ac:dyDescent="0.3">
      <c r="H15" s="30">
        <v>2028</v>
      </c>
    </row>
    <row r="16" spans="1:12" x14ac:dyDescent="0.3">
      <c r="H16" s="30">
        <v>2029</v>
      </c>
    </row>
    <row r="17" spans="8:8" x14ac:dyDescent="0.3">
      <c r="H17" s="30">
        <v>2030</v>
      </c>
    </row>
    <row r="18" spans="8:8" x14ac:dyDescent="0.3">
      <c r="H18" s="30">
        <v>2031</v>
      </c>
    </row>
    <row r="19" spans="8:8" x14ac:dyDescent="0.3">
      <c r="H19" s="30">
        <v>2032</v>
      </c>
    </row>
    <row r="20" spans="8:8" x14ac:dyDescent="0.3">
      <c r="H20" s="30">
        <v>2033</v>
      </c>
    </row>
  </sheetData>
  <hyperlinks>
    <hyperlink ref="L1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1:BC73"/>
  <sheetViews>
    <sheetView workbookViewId="0"/>
  </sheetViews>
  <sheetFormatPr baseColWidth="10" defaultRowHeight="15" x14ac:dyDescent="0.3"/>
  <cols>
    <col min="1" max="1" width="14.625" style="2" customWidth="1"/>
    <col min="2" max="15" width="7.625" style="2" customWidth="1"/>
    <col min="16" max="23" width="11" style="2"/>
    <col min="24" max="24" width="25.25" style="2" bestFit="1" customWidth="1"/>
    <col min="25" max="211" width="11" style="2"/>
    <col min="212" max="212" width="23.5" style="2" customWidth="1"/>
    <col min="213" max="218" width="9.375" style="2" customWidth="1"/>
    <col min="219" max="219" width="11" style="2"/>
    <col min="220" max="232" width="4.125" style="2" customWidth="1"/>
    <col min="233" max="467" width="11" style="2"/>
    <col min="468" max="468" width="23.5" style="2" customWidth="1"/>
    <col min="469" max="474" width="9.375" style="2" customWidth="1"/>
    <col min="475" max="475" width="11" style="2"/>
    <col min="476" max="488" width="4.125" style="2" customWidth="1"/>
    <col min="489" max="723" width="11" style="2"/>
    <col min="724" max="724" width="23.5" style="2" customWidth="1"/>
    <col min="725" max="730" width="9.375" style="2" customWidth="1"/>
    <col min="731" max="731" width="11" style="2"/>
    <col min="732" max="744" width="4.125" style="2" customWidth="1"/>
    <col min="745" max="979" width="11" style="2"/>
    <col min="980" max="980" width="23.5" style="2" customWidth="1"/>
    <col min="981" max="986" width="9.375" style="2" customWidth="1"/>
    <col min="987" max="987" width="11" style="2"/>
    <col min="988" max="1000" width="4.125" style="2" customWidth="1"/>
    <col min="1001" max="1235" width="11" style="2"/>
    <col min="1236" max="1236" width="23.5" style="2" customWidth="1"/>
    <col min="1237" max="1242" width="9.375" style="2" customWidth="1"/>
    <col min="1243" max="1243" width="11" style="2"/>
    <col min="1244" max="1256" width="4.125" style="2" customWidth="1"/>
    <col min="1257" max="1491" width="11" style="2"/>
    <col min="1492" max="1492" width="23.5" style="2" customWidth="1"/>
    <col min="1493" max="1498" width="9.375" style="2" customWidth="1"/>
    <col min="1499" max="1499" width="11" style="2"/>
    <col min="1500" max="1512" width="4.125" style="2" customWidth="1"/>
    <col min="1513" max="1747" width="11" style="2"/>
    <col min="1748" max="1748" width="23.5" style="2" customWidth="1"/>
    <col min="1749" max="1754" width="9.375" style="2" customWidth="1"/>
    <col min="1755" max="1755" width="11" style="2"/>
    <col min="1756" max="1768" width="4.125" style="2" customWidth="1"/>
    <col min="1769" max="2003" width="11" style="2"/>
    <col min="2004" max="2004" width="23.5" style="2" customWidth="1"/>
    <col min="2005" max="2010" width="9.375" style="2" customWidth="1"/>
    <col min="2011" max="2011" width="11" style="2"/>
    <col min="2012" max="2024" width="4.125" style="2" customWidth="1"/>
    <col min="2025" max="2259" width="11" style="2"/>
    <col min="2260" max="2260" width="23.5" style="2" customWidth="1"/>
    <col min="2261" max="2266" width="9.375" style="2" customWidth="1"/>
    <col min="2267" max="2267" width="11" style="2"/>
    <col min="2268" max="2280" width="4.125" style="2" customWidth="1"/>
    <col min="2281" max="2515" width="11" style="2"/>
    <col min="2516" max="2516" width="23.5" style="2" customWidth="1"/>
    <col min="2517" max="2522" width="9.375" style="2" customWidth="1"/>
    <col min="2523" max="2523" width="11" style="2"/>
    <col min="2524" max="2536" width="4.125" style="2" customWidth="1"/>
    <col min="2537" max="2771" width="11" style="2"/>
    <col min="2772" max="2772" width="23.5" style="2" customWidth="1"/>
    <col min="2773" max="2778" width="9.375" style="2" customWidth="1"/>
    <col min="2779" max="2779" width="11" style="2"/>
    <col min="2780" max="2792" width="4.125" style="2" customWidth="1"/>
    <col min="2793" max="3027" width="11" style="2"/>
    <col min="3028" max="3028" width="23.5" style="2" customWidth="1"/>
    <col min="3029" max="3034" width="9.375" style="2" customWidth="1"/>
    <col min="3035" max="3035" width="11" style="2"/>
    <col min="3036" max="3048" width="4.125" style="2" customWidth="1"/>
    <col min="3049" max="3283" width="11" style="2"/>
    <col min="3284" max="3284" width="23.5" style="2" customWidth="1"/>
    <col min="3285" max="3290" width="9.375" style="2" customWidth="1"/>
    <col min="3291" max="3291" width="11" style="2"/>
    <col min="3292" max="3304" width="4.125" style="2" customWidth="1"/>
    <col min="3305" max="3539" width="11" style="2"/>
    <col min="3540" max="3540" width="23.5" style="2" customWidth="1"/>
    <col min="3541" max="3546" width="9.375" style="2" customWidth="1"/>
    <col min="3547" max="3547" width="11" style="2"/>
    <col min="3548" max="3560" width="4.125" style="2" customWidth="1"/>
    <col min="3561" max="3795" width="11" style="2"/>
    <col min="3796" max="3796" width="23.5" style="2" customWidth="1"/>
    <col min="3797" max="3802" width="9.375" style="2" customWidth="1"/>
    <col min="3803" max="3803" width="11" style="2"/>
    <col min="3804" max="3816" width="4.125" style="2" customWidth="1"/>
    <col min="3817" max="4051" width="11" style="2"/>
    <col min="4052" max="4052" width="23.5" style="2" customWidth="1"/>
    <col min="4053" max="4058" width="9.375" style="2" customWidth="1"/>
    <col min="4059" max="4059" width="11" style="2"/>
    <col min="4060" max="4072" width="4.125" style="2" customWidth="1"/>
    <col min="4073" max="4307" width="11" style="2"/>
    <col min="4308" max="4308" width="23.5" style="2" customWidth="1"/>
    <col min="4309" max="4314" width="9.375" style="2" customWidth="1"/>
    <col min="4315" max="4315" width="11" style="2"/>
    <col min="4316" max="4328" width="4.125" style="2" customWidth="1"/>
    <col min="4329" max="4563" width="11" style="2"/>
    <col min="4564" max="4564" width="23.5" style="2" customWidth="1"/>
    <col min="4565" max="4570" width="9.375" style="2" customWidth="1"/>
    <col min="4571" max="4571" width="11" style="2"/>
    <col min="4572" max="4584" width="4.125" style="2" customWidth="1"/>
    <col min="4585" max="4819" width="11" style="2"/>
    <col min="4820" max="4820" width="23.5" style="2" customWidth="1"/>
    <col min="4821" max="4826" width="9.375" style="2" customWidth="1"/>
    <col min="4827" max="4827" width="11" style="2"/>
    <col min="4828" max="4840" width="4.125" style="2" customWidth="1"/>
    <col min="4841" max="5075" width="11" style="2"/>
    <col min="5076" max="5076" width="23.5" style="2" customWidth="1"/>
    <col min="5077" max="5082" width="9.375" style="2" customWidth="1"/>
    <col min="5083" max="5083" width="11" style="2"/>
    <col min="5084" max="5096" width="4.125" style="2" customWidth="1"/>
    <col min="5097" max="5331" width="11" style="2"/>
    <col min="5332" max="5332" width="23.5" style="2" customWidth="1"/>
    <col min="5333" max="5338" width="9.375" style="2" customWidth="1"/>
    <col min="5339" max="5339" width="11" style="2"/>
    <col min="5340" max="5352" width="4.125" style="2" customWidth="1"/>
    <col min="5353" max="5587" width="11" style="2"/>
    <col min="5588" max="5588" width="23.5" style="2" customWidth="1"/>
    <col min="5589" max="5594" width="9.375" style="2" customWidth="1"/>
    <col min="5595" max="5595" width="11" style="2"/>
    <col min="5596" max="5608" width="4.125" style="2" customWidth="1"/>
    <col min="5609" max="5843" width="11" style="2"/>
    <col min="5844" max="5844" width="23.5" style="2" customWidth="1"/>
    <col min="5845" max="5850" width="9.375" style="2" customWidth="1"/>
    <col min="5851" max="5851" width="11" style="2"/>
    <col min="5852" max="5864" width="4.125" style="2" customWidth="1"/>
    <col min="5865" max="6099" width="11" style="2"/>
    <col min="6100" max="6100" width="23.5" style="2" customWidth="1"/>
    <col min="6101" max="6106" width="9.375" style="2" customWidth="1"/>
    <col min="6107" max="6107" width="11" style="2"/>
    <col min="6108" max="6120" width="4.125" style="2" customWidth="1"/>
    <col min="6121" max="6355" width="11" style="2"/>
    <col min="6356" max="6356" width="23.5" style="2" customWidth="1"/>
    <col min="6357" max="6362" width="9.375" style="2" customWidth="1"/>
    <col min="6363" max="6363" width="11" style="2"/>
    <col min="6364" max="6376" width="4.125" style="2" customWidth="1"/>
    <col min="6377" max="6611" width="11" style="2"/>
    <col min="6612" max="6612" width="23.5" style="2" customWidth="1"/>
    <col min="6613" max="6618" width="9.375" style="2" customWidth="1"/>
    <col min="6619" max="6619" width="11" style="2"/>
    <col min="6620" max="6632" width="4.125" style="2" customWidth="1"/>
    <col min="6633" max="6867" width="11" style="2"/>
    <col min="6868" max="6868" width="23.5" style="2" customWidth="1"/>
    <col min="6869" max="6874" width="9.375" style="2" customWidth="1"/>
    <col min="6875" max="6875" width="11" style="2"/>
    <col min="6876" max="6888" width="4.125" style="2" customWidth="1"/>
    <col min="6889" max="7123" width="11" style="2"/>
    <col min="7124" max="7124" width="23.5" style="2" customWidth="1"/>
    <col min="7125" max="7130" width="9.375" style="2" customWidth="1"/>
    <col min="7131" max="7131" width="11" style="2"/>
    <col min="7132" max="7144" width="4.125" style="2" customWidth="1"/>
    <col min="7145" max="7379" width="11" style="2"/>
    <col min="7380" max="7380" width="23.5" style="2" customWidth="1"/>
    <col min="7381" max="7386" width="9.375" style="2" customWidth="1"/>
    <col min="7387" max="7387" width="11" style="2"/>
    <col min="7388" max="7400" width="4.125" style="2" customWidth="1"/>
    <col min="7401" max="7635" width="11" style="2"/>
    <col min="7636" max="7636" width="23.5" style="2" customWidth="1"/>
    <col min="7637" max="7642" width="9.375" style="2" customWidth="1"/>
    <col min="7643" max="7643" width="11" style="2"/>
    <col min="7644" max="7656" width="4.125" style="2" customWidth="1"/>
    <col min="7657" max="7891" width="11" style="2"/>
    <col min="7892" max="7892" width="23.5" style="2" customWidth="1"/>
    <col min="7893" max="7898" width="9.375" style="2" customWidth="1"/>
    <col min="7899" max="7899" width="11" style="2"/>
    <col min="7900" max="7912" width="4.125" style="2" customWidth="1"/>
    <col min="7913" max="8147" width="11" style="2"/>
    <col min="8148" max="8148" width="23.5" style="2" customWidth="1"/>
    <col min="8149" max="8154" width="9.375" style="2" customWidth="1"/>
    <col min="8155" max="8155" width="11" style="2"/>
    <col min="8156" max="8168" width="4.125" style="2" customWidth="1"/>
    <col min="8169" max="8403" width="11" style="2"/>
    <col min="8404" max="8404" width="23.5" style="2" customWidth="1"/>
    <col min="8405" max="8410" width="9.375" style="2" customWidth="1"/>
    <col min="8411" max="8411" width="11" style="2"/>
    <col min="8412" max="8424" width="4.125" style="2" customWidth="1"/>
    <col min="8425" max="8659" width="11" style="2"/>
    <col min="8660" max="8660" width="23.5" style="2" customWidth="1"/>
    <col min="8661" max="8666" width="9.375" style="2" customWidth="1"/>
    <col min="8667" max="8667" width="11" style="2"/>
    <col min="8668" max="8680" width="4.125" style="2" customWidth="1"/>
    <col min="8681" max="8915" width="11" style="2"/>
    <col min="8916" max="8916" width="23.5" style="2" customWidth="1"/>
    <col min="8917" max="8922" width="9.375" style="2" customWidth="1"/>
    <col min="8923" max="8923" width="11" style="2"/>
    <col min="8924" max="8936" width="4.125" style="2" customWidth="1"/>
    <col min="8937" max="9171" width="11" style="2"/>
    <col min="9172" max="9172" width="23.5" style="2" customWidth="1"/>
    <col min="9173" max="9178" width="9.375" style="2" customWidth="1"/>
    <col min="9179" max="9179" width="11" style="2"/>
    <col min="9180" max="9192" width="4.125" style="2" customWidth="1"/>
    <col min="9193" max="9427" width="11" style="2"/>
    <col min="9428" max="9428" width="23.5" style="2" customWidth="1"/>
    <col min="9429" max="9434" width="9.375" style="2" customWidth="1"/>
    <col min="9435" max="9435" width="11" style="2"/>
    <col min="9436" max="9448" width="4.125" style="2" customWidth="1"/>
    <col min="9449" max="9683" width="11" style="2"/>
    <col min="9684" max="9684" width="23.5" style="2" customWidth="1"/>
    <col min="9685" max="9690" width="9.375" style="2" customWidth="1"/>
    <col min="9691" max="9691" width="11" style="2"/>
    <col min="9692" max="9704" width="4.125" style="2" customWidth="1"/>
    <col min="9705" max="9939" width="11" style="2"/>
    <col min="9940" max="9940" width="23.5" style="2" customWidth="1"/>
    <col min="9941" max="9946" width="9.375" style="2" customWidth="1"/>
    <col min="9947" max="9947" width="11" style="2"/>
    <col min="9948" max="9960" width="4.125" style="2" customWidth="1"/>
    <col min="9961" max="10195" width="11" style="2"/>
    <col min="10196" max="10196" width="23.5" style="2" customWidth="1"/>
    <col min="10197" max="10202" width="9.375" style="2" customWidth="1"/>
    <col min="10203" max="10203" width="11" style="2"/>
    <col min="10204" max="10216" width="4.125" style="2" customWidth="1"/>
    <col min="10217" max="10451" width="11" style="2"/>
    <col min="10452" max="10452" width="23.5" style="2" customWidth="1"/>
    <col min="10453" max="10458" width="9.375" style="2" customWidth="1"/>
    <col min="10459" max="10459" width="11" style="2"/>
    <col min="10460" max="10472" width="4.125" style="2" customWidth="1"/>
    <col min="10473" max="10707" width="11" style="2"/>
    <col min="10708" max="10708" width="23.5" style="2" customWidth="1"/>
    <col min="10709" max="10714" width="9.375" style="2" customWidth="1"/>
    <col min="10715" max="10715" width="11" style="2"/>
    <col min="10716" max="10728" width="4.125" style="2" customWidth="1"/>
    <col min="10729" max="10963" width="11" style="2"/>
    <col min="10964" max="10964" width="23.5" style="2" customWidth="1"/>
    <col min="10965" max="10970" width="9.375" style="2" customWidth="1"/>
    <col min="10971" max="10971" width="11" style="2"/>
    <col min="10972" max="10984" width="4.125" style="2" customWidth="1"/>
    <col min="10985" max="11219" width="11" style="2"/>
    <col min="11220" max="11220" width="23.5" style="2" customWidth="1"/>
    <col min="11221" max="11226" width="9.375" style="2" customWidth="1"/>
    <col min="11227" max="11227" width="11" style="2"/>
    <col min="11228" max="11240" width="4.125" style="2" customWidth="1"/>
    <col min="11241" max="11475" width="11" style="2"/>
    <col min="11476" max="11476" width="23.5" style="2" customWidth="1"/>
    <col min="11477" max="11482" width="9.375" style="2" customWidth="1"/>
    <col min="11483" max="11483" width="11" style="2"/>
    <col min="11484" max="11496" width="4.125" style="2" customWidth="1"/>
    <col min="11497" max="11731" width="11" style="2"/>
    <col min="11732" max="11732" width="23.5" style="2" customWidth="1"/>
    <col min="11733" max="11738" width="9.375" style="2" customWidth="1"/>
    <col min="11739" max="11739" width="11" style="2"/>
    <col min="11740" max="11752" width="4.125" style="2" customWidth="1"/>
    <col min="11753" max="11987" width="11" style="2"/>
    <col min="11988" max="11988" width="23.5" style="2" customWidth="1"/>
    <col min="11989" max="11994" width="9.375" style="2" customWidth="1"/>
    <col min="11995" max="11995" width="11" style="2"/>
    <col min="11996" max="12008" width="4.125" style="2" customWidth="1"/>
    <col min="12009" max="12243" width="11" style="2"/>
    <col min="12244" max="12244" width="23.5" style="2" customWidth="1"/>
    <col min="12245" max="12250" width="9.375" style="2" customWidth="1"/>
    <col min="12251" max="12251" width="11" style="2"/>
    <col min="12252" max="12264" width="4.125" style="2" customWidth="1"/>
    <col min="12265" max="12499" width="11" style="2"/>
    <col min="12500" max="12500" width="23.5" style="2" customWidth="1"/>
    <col min="12501" max="12506" width="9.375" style="2" customWidth="1"/>
    <col min="12507" max="12507" width="11" style="2"/>
    <col min="12508" max="12520" width="4.125" style="2" customWidth="1"/>
    <col min="12521" max="12755" width="11" style="2"/>
    <col min="12756" max="12756" width="23.5" style="2" customWidth="1"/>
    <col min="12757" max="12762" width="9.375" style="2" customWidth="1"/>
    <col min="12763" max="12763" width="11" style="2"/>
    <col min="12764" max="12776" width="4.125" style="2" customWidth="1"/>
    <col min="12777" max="13011" width="11" style="2"/>
    <col min="13012" max="13012" width="23.5" style="2" customWidth="1"/>
    <col min="13013" max="13018" width="9.375" style="2" customWidth="1"/>
    <col min="13019" max="13019" width="11" style="2"/>
    <col min="13020" max="13032" width="4.125" style="2" customWidth="1"/>
    <col min="13033" max="13267" width="11" style="2"/>
    <col min="13268" max="13268" width="23.5" style="2" customWidth="1"/>
    <col min="13269" max="13274" width="9.375" style="2" customWidth="1"/>
    <col min="13275" max="13275" width="11" style="2"/>
    <col min="13276" max="13288" width="4.125" style="2" customWidth="1"/>
    <col min="13289" max="13523" width="11" style="2"/>
    <col min="13524" max="13524" width="23.5" style="2" customWidth="1"/>
    <col min="13525" max="13530" width="9.375" style="2" customWidth="1"/>
    <col min="13531" max="13531" width="11" style="2"/>
    <col min="13532" max="13544" width="4.125" style="2" customWidth="1"/>
    <col min="13545" max="13779" width="11" style="2"/>
    <col min="13780" max="13780" width="23.5" style="2" customWidth="1"/>
    <col min="13781" max="13786" width="9.375" style="2" customWidth="1"/>
    <col min="13787" max="13787" width="11" style="2"/>
    <col min="13788" max="13800" width="4.125" style="2" customWidth="1"/>
    <col min="13801" max="14035" width="11" style="2"/>
    <col min="14036" max="14036" width="23.5" style="2" customWidth="1"/>
    <col min="14037" max="14042" width="9.375" style="2" customWidth="1"/>
    <col min="14043" max="14043" width="11" style="2"/>
    <col min="14044" max="14056" width="4.125" style="2" customWidth="1"/>
    <col min="14057" max="14291" width="11" style="2"/>
    <col min="14292" max="14292" width="23.5" style="2" customWidth="1"/>
    <col min="14293" max="14298" width="9.375" style="2" customWidth="1"/>
    <col min="14299" max="14299" width="11" style="2"/>
    <col min="14300" max="14312" width="4.125" style="2" customWidth="1"/>
    <col min="14313" max="14547" width="11" style="2"/>
    <col min="14548" max="14548" width="23.5" style="2" customWidth="1"/>
    <col min="14549" max="14554" width="9.375" style="2" customWidth="1"/>
    <col min="14555" max="14555" width="11" style="2"/>
    <col min="14556" max="14568" width="4.125" style="2" customWidth="1"/>
    <col min="14569" max="14803" width="11" style="2"/>
    <col min="14804" max="14804" width="23.5" style="2" customWidth="1"/>
    <col min="14805" max="14810" width="9.375" style="2" customWidth="1"/>
    <col min="14811" max="14811" width="11" style="2"/>
    <col min="14812" max="14824" width="4.125" style="2" customWidth="1"/>
    <col min="14825" max="15059" width="11" style="2"/>
    <col min="15060" max="15060" width="23.5" style="2" customWidth="1"/>
    <col min="15061" max="15066" width="9.375" style="2" customWidth="1"/>
    <col min="15067" max="15067" width="11" style="2"/>
    <col min="15068" max="15080" width="4.125" style="2" customWidth="1"/>
    <col min="15081" max="15315" width="11" style="2"/>
    <col min="15316" max="15316" width="23.5" style="2" customWidth="1"/>
    <col min="15317" max="15322" width="9.375" style="2" customWidth="1"/>
    <col min="15323" max="15323" width="11" style="2"/>
    <col min="15324" max="15336" width="4.125" style="2" customWidth="1"/>
    <col min="15337" max="15571" width="11" style="2"/>
    <col min="15572" max="15572" width="23.5" style="2" customWidth="1"/>
    <col min="15573" max="15578" width="9.375" style="2" customWidth="1"/>
    <col min="15579" max="15579" width="11" style="2"/>
    <col min="15580" max="15592" width="4.125" style="2" customWidth="1"/>
    <col min="15593" max="15827" width="11" style="2"/>
    <col min="15828" max="15828" width="23.5" style="2" customWidth="1"/>
    <col min="15829" max="15834" width="9.375" style="2" customWidth="1"/>
    <col min="15835" max="15835" width="11" style="2"/>
    <col min="15836" max="15848" width="4.125" style="2" customWidth="1"/>
    <col min="15849" max="16083" width="11" style="2"/>
    <col min="16084" max="16084" width="23.5" style="2" customWidth="1"/>
    <col min="16085" max="16090" width="9.375" style="2" customWidth="1"/>
    <col min="16091" max="16091" width="11" style="2"/>
    <col min="16092" max="16104" width="4.125" style="2" customWidth="1"/>
    <col min="16105" max="16384" width="11" style="2"/>
  </cols>
  <sheetData>
    <row r="1" spans="1:55" ht="22.5" x14ac:dyDescent="0.45">
      <c r="A1" s="1" t="s">
        <v>0</v>
      </c>
      <c r="J1" s="37" t="s">
        <v>1</v>
      </c>
      <c r="K1" s="37"/>
      <c r="L1" s="37"/>
      <c r="M1" s="38" t="s">
        <v>89</v>
      </c>
      <c r="N1" s="38"/>
      <c r="O1" s="38"/>
      <c r="W1" s="3" t="s">
        <v>3</v>
      </c>
      <c r="AA1" s="2">
        <v>3</v>
      </c>
      <c r="AB1" s="2">
        <v>4</v>
      </c>
      <c r="AC1" s="2">
        <v>5</v>
      </c>
      <c r="AD1" s="2">
        <v>6</v>
      </c>
      <c r="AE1" s="2">
        <v>7</v>
      </c>
      <c r="AF1" s="2">
        <v>8</v>
      </c>
      <c r="AG1" s="2">
        <v>9</v>
      </c>
      <c r="AH1" s="2">
        <v>10</v>
      </c>
      <c r="AI1" s="2">
        <v>11</v>
      </c>
      <c r="AJ1" s="2">
        <v>12</v>
      </c>
      <c r="AK1" s="2">
        <v>13</v>
      </c>
      <c r="AL1" s="2">
        <v>14</v>
      </c>
      <c r="AO1" s="3" t="s">
        <v>4</v>
      </c>
      <c r="AP1" s="2" t="s">
        <v>5</v>
      </c>
      <c r="AQ1" s="2" t="s">
        <v>6</v>
      </c>
      <c r="AR1" s="2" t="s">
        <v>7</v>
      </c>
      <c r="AS1" s="2" t="s">
        <v>8</v>
      </c>
      <c r="AT1" s="2" t="s">
        <v>9</v>
      </c>
      <c r="AU1" s="2" t="s">
        <v>10</v>
      </c>
      <c r="AV1" s="2" t="s">
        <v>11</v>
      </c>
      <c r="AW1" s="2" t="s">
        <v>12</v>
      </c>
      <c r="AX1" s="2" t="s">
        <v>13</v>
      </c>
      <c r="AY1" s="2" t="s">
        <v>14</v>
      </c>
      <c r="AZ1" s="2" t="s">
        <v>15</v>
      </c>
      <c r="BA1" s="2" t="s">
        <v>16</v>
      </c>
      <c r="BB1" s="2" t="s">
        <v>17</v>
      </c>
      <c r="BC1" s="2" t="s">
        <v>18</v>
      </c>
    </row>
    <row r="2" spans="1:55" x14ac:dyDescent="0.3">
      <c r="X2" s="2" t="s">
        <v>19</v>
      </c>
      <c r="Y2" s="2" t="s">
        <v>20</v>
      </c>
      <c r="Z2" s="2" t="s">
        <v>21</v>
      </c>
      <c r="AA2" s="2" t="s">
        <v>7</v>
      </c>
      <c r="AB2" s="2" t="s">
        <v>8</v>
      </c>
      <c r="AC2" s="2" t="s">
        <v>9</v>
      </c>
      <c r="AD2" s="2" t="s">
        <v>10</v>
      </c>
      <c r="AE2" s="2" t="s">
        <v>11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P2" s="2">
        <v>1939</v>
      </c>
      <c r="AQ2" s="2" t="s">
        <v>22</v>
      </c>
      <c r="AR2" s="2">
        <v>370</v>
      </c>
      <c r="AS2" s="2">
        <v>311</v>
      </c>
      <c r="AT2" s="2">
        <v>252</v>
      </c>
      <c r="AU2" s="2">
        <v>182</v>
      </c>
      <c r="AV2" s="2">
        <v>81</v>
      </c>
      <c r="AW2" s="2">
        <v>24</v>
      </c>
      <c r="AX2" s="2">
        <v>4</v>
      </c>
      <c r="AY2" s="2">
        <v>3</v>
      </c>
      <c r="AZ2" s="2">
        <v>23</v>
      </c>
      <c r="BA2" s="2">
        <v>96</v>
      </c>
      <c r="BB2" s="2">
        <v>249</v>
      </c>
      <c r="BC2" s="2">
        <v>344</v>
      </c>
    </row>
    <row r="3" spans="1:55" ht="16.5" x14ac:dyDescent="0.35">
      <c r="A3" s="4" t="s">
        <v>23</v>
      </c>
      <c r="B3" s="5"/>
      <c r="C3" s="5"/>
      <c r="D3" s="5"/>
      <c r="F3" s="4" t="s">
        <v>24</v>
      </c>
      <c r="G3" s="5"/>
      <c r="H3" s="5"/>
      <c r="J3" s="4" t="s">
        <v>25</v>
      </c>
      <c r="K3" s="4"/>
      <c r="L3" s="5"/>
      <c r="M3" s="5"/>
      <c r="N3" s="5"/>
      <c r="O3" s="5"/>
      <c r="X3" s="2" t="s">
        <v>26</v>
      </c>
      <c r="Y3" s="2">
        <v>1939</v>
      </c>
      <c r="Z3" s="2">
        <v>1</v>
      </c>
      <c r="AA3" s="6">
        <f t="shared" ref="AA3:AL18" si="0">$Z3*VLOOKUP($Y3,$AP$1:$BC$15,AA$1,FALSE)</f>
        <v>370</v>
      </c>
      <c r="AB3" s="6">
        <f t="shared" si="0"/>
        <v>311</v>
      </c>
      <c r="AC3" s="6">
        <f t="shared" si="0"/>
        <v>252</v>
      </c>
      <c r="AD3" s="6">
        <f t="shared" si="0"/>
        <v>182</v>
      </c>
      <c r="AE3" s="6">
        <f t="shared" si="0"/>
        <v>81</v>
      </c>
      <c r="AF3" s="6">
        <f t="shared" si="0"/>
        <v>24</v>
      </c>
      <c r="AG3" s="6">
        <f t="shared" si="0"/>
        <v>4</v>
      </c>
      <c r="AH3" s="6">
        <f t="shared" si="0"/>
        <v>3</v>
      </c>
      <c r="AI3" s="6">
        <f t="shared" si="0"/>
        <v>23</v>
      </c>
      <c r="AJ3" s="6">
        <f t="shared" si="0"/>
        <v>96</v>
      </c>
      <c r="AK3" s="6">
        <f t="shared" si="0"/>
        <v>249</v>
      </c>
      <c r="AL3" s="6">
        <f t="shared" si="0"/>
        <v>344</v>
      </c>
      <c r="AP3" s="2">
        <v>3134</v>
      </c>
      <c r="AQ3" s="2" t="s">
        <v>27</v>
      </c>
      <c r="AR3" s="2">
        <v>465</v>
      </c>
      <c r="AS3" s="2">
        <v>415</v>
      </c>
      <c r="AT3" s="2">
        <v>383</v>
      </c>
      <c r="AU3" s="2">
        <v>320</v>
      </c>
      <c r="AV3" s="2">
        <v>211</v>
      </c>
      <c r="AW3" s="2">
        <v>111</v>
      </c>
      <c r="AX3" s="2">
        <v>58</v>
      </c>
      <c r="AY3" s="2">
        <v>52</v>
      </c>
      <c r="AZ3" s="2">
        <v>113</v>
      </c>
      <c r="BA3" s="2">
        <v>212</v>
      </c>
      <c r="BB3" s="2">
        <v>357</v>
      </c>
      <c r="BC3" s="2">
        <v>437</v>
      </c>
    </row>
    <row r="4" spans="1:55" x14ac:dyDescent="0.3">
      <c r="A4" s="2" t="s">
        <v>28</v>
      </c>
      <c r="B4" s="7">
        <v>100000</v>
      </c>
      <c r="C4" s="2" t="s">
        <v>29</v>
      </c>
      <c r="W4" s="8"/>
      <c r="X4" s="2" t="s">
        <v>30</v>
      </c>
      <c r="Y4" s="2">
        <v>1480</v>
      </c>
      <c r="Z4" s="2">
        <v>1</v>
      </c>
      <c r="AA4" s="6">
        <f t="shared" si="0"/>
        <v>301</v>
      </c>
      <c r="AB4" s="6">
        <f t="shared" si="0"/>
        <v>257</v>
      </c>
      <c r="AC4" s="6">
        <f t="shared" si="0"/>
        <v>203</v>
      </c>
      <c r="AD4" s="6">
        <f t="shared" si="0"/>
        <v>136</v>
      </c>
      <c r="AE4" s="6">
        <f t="shared" si="0"/>
        <v>49</v>
      </c>
      <c r="AF4" s="6">
        <f t="shared" si="0"/>
        <v>6</v>
      </c>
      <c r="AG4" s="6">
        <f t="shared" si="0"/>
        <v>0</v>
      </c>
      <c r="AH4" s="6">
        <f t="shared" si="0"/>
        <v>0</v>
      </c>
      <c r="AI4" s="6">
        <f t="shared" si="0"/>
        <v>9</v>
      </c>
      <c r="AJ4" s="6">
        <f t="shared" si="0"/>
        <v>59</v>
      </c>
      <c r="AK4" s="6">
        <f t="shared" si="0"/>
        <v>182</v>
      </c>
      <c r="AL4" s="6">
        <f t="shared" si="0"/>
        <v>278</v>
      </c>
      <c r="AP4" s="2">
        <v>1480</v>
      </c>
      <c r="AQ4" s="2" t="s">
        <v>31</v>
      </c>
      <c r="AR4" s="2">
        <v>301</v>
      </c>
      <c r="AS4" s="2">
        <v>257</v>
      </c>
      <c r="AT4" s="2">
        <v>203</v>
      </c>
      <c r="AU4" s="2">
        <v>136</v>
      </c>
      <c r="AV4" s="2">
        <v>49</v>
      </c>
      <c r="AW4" s="2">
        <v>6</v>
      </c>
      <c r="AX4" s="2">
        <v>0</v>
      </c>
      <c r="AY4" s="2">
        <v>0</v>
      </c>
      <c r="AZ4" s="2">
        <v>9</v>
      </c>
      <c r="BA4" s="2">
        <v>59</v>
      </c>
      <c r="BB4" s="2">
        <v>182</v>
      </c>
      <c r="BC4" s="2">
        <v>278</v>
      </c>
    </row>
    <row r="5" spans="1:55" ht="16.5" x14ac:dyDescent="0.35">
      <c r="A5" s="9" t="s">
        <v>32</v>
      </c>
      <c r="B5" s="10" t="s">
        <v>33</v>
      </c>
      <c r="C5" s="10" t="s">
        <v>34</v>
      </c>
      <c r="D5" s="10" t="s">
        <v>35</v>
      </c>
      <c r="F5" s="10" t="s">
        <v>33</v>
      </c>
      <c r="G5" s="10" t="s">
        <v>34</v>
      </c>
      <c r="H5" s="10" t="s">
        <v>35</v>
      </c>
      <c r="J5" s="4"/>
      <c r="K5" s="4"/>
      <c r="L5" s="4" t="s">
        <v>36</v>
      </c>
      <c r="M5" s="11" t="s">
        <v>37</v>
      </c>
      <c r="N5" s="4" t="s">
        <v>29</v>
      </c>
      <c r="O5" s="4" t="s">
        <v>38</v>
      </c>
      <c r="W5" s="8"/>
      <c r="X5" s="2" t="s">
        <v>39</v>
      </c>
      <c r="Y5" s="2">
        <v>1939</v>
      </c>
      <c r="Z5" s="2">
        <v>0.96389080856945408</v>
      </c>
      <c r="AA5" s="6">
        <f t="shared" si="0"/>
        <v>356.63959917069803</v>
      </c>
      <c r="AB5" s="6">
        <f t="shared" si="0"/>
        <v>299.77004146510023</v>
      </c>
      <c r="AC5" s="6">
        <f t="shared" si="0"/>
        <v>242.90048375950244</v>
      </c>
      <c r="AD5" s="6">
        <f t="shared" si="0"/>
        <v>175.42812715964064</v>
      </c>
      <c r="AE5" s="6">
        <f t="shared" si="0"/>
        <v>78.075155494125781</v>
      </c>
      <c r="AF5" s="6">
        <f t="shared" si="0"/>
        <v>23.133379405666897</v>
      </c>
      <c r="AG5" s="6">
        <f t="shared" si="0"/>
        <v>3.8555632342778163</v>
      </c>
      <c r="AH5" s="6">
        <f t="shared" si="0"/>
        <v>2.8916724257083621</v>
      </c>
      <c r="AI5" s="6">
        <f t="shared" si="0"/>
        <v>22.169488597097445</v>
      </c>
      <c r="AJ5" s="6">
        <f t="shared" si="0"/>
        <v>92.533517622667588</v>
      </c>
      <c r="AK5" s="6">
        <f t="shared" si="0"/>
        <v>240.00881133379406</v>
      </c>
      <c r="AL5" s="6">
        <f t="shared" si="0"/>
        <v>331.5784381478922</v>
      </c>
      <c r="AP5" s="2">
        <v>1429</v>
      </c>
      <c r="AQ5" s="2" t="s">
        <v>40</v>
      </c>
      <c r="AR5" s="2">
        <v>299</v>
      </c>
      <c r="AS5" s="2">
        <v>252</v>
      </c>
      <c r="AT5" s="2">
        <v>193</v>
      </c>
      <c r="AU5" s="2">
        <v>126</v>
      </c>
      <c r="AV5" s="2">
        <v>41</v>
      </c>
      <c r="AW5" s="2">
        <v>4</v>
      </c>
      <c r="AX5" s="2">
        <v>0</v>
      </c>
      <c r="AY5" s="2">
        <v>0</v>
      </c>
      <c r="AZ5" s="2">
        <v>6</v>
      </c>
      <c r="BA5" s="2">
        <v>54</v>
      </c>
      <c r="BB5" s="2">
        <v>179</v>
      </c>
      <c r="BC5" s="2">
        <v>275</v>
      </c>
    </row>
    <row r="6" spans="1:55" ht="16.5" x14ac:dyDescent="0.35">
      <c r="A6" s="2" t="s">
        <v>41</v>
      </c>
      <c r="B6" s="12">
        <v>20</v>
      </c>
      <c r="C6" s="12">
        <v>16</v>
      </c>
      <c r="D6" s="12">
        <v>8</v>
      </c>
      <c r="F6" s="12">
        <v>20</v>
      </c>
      <c r="G6" s="12">
        <v>16</v>
      </c>
      <c r="H6" s="12">
        <v>8</v>
      </c>
      <c r="J6" s="4" t="s">
        <v>42</v>
      </c>
      <c r="K6" s="4"/>
      <c r="L6" s="13">
        <f>SUM(B18:M18)</f>
        <v>45720</v>
      </c>
      <c r="M6" s="14">
        <f>L6/$L$6</f>
        <v>1</v>
      </c>
      <c r="N6" s="13">
        <f>L6/$L$7*$N$7</f>
        <v>100000</v>
      </c>
      <c r="O6" s="13">
        <f>$N$7-N6</f>
        <v>0</v>
      </c>
      <c r="X6" s="2" t="s">
        <v>43</v>
      </c>
      <c r="Y6" s="2">
        <v>3134</v>
      </c>
      <c r="Z6" s="2">
        <v>1</v>
      </c>
      <c r="AA6" s="6">
        <f t="shared" si="0"/>
        <v>465</v>
      </c>
      <c r="AB6" s="6">
        <f t="shared" si="0"/>
        <v>415</v>
      </c>
      <c r="AC6" s="6">
        <f t="shared" si="0"/>
        <v>383</v>
      </c>
      <c r="AD6" s="6">
        <f t="shared" si="0"/>
        <v>320</v>
      </c>
      <c r="AE6" s="6">
        <f t="shared" si="0"/>
        <v>211</v>
      </c>
      <c r="AF6" s="6">
        <f t="shared" si="0"/>
        <v>111</v>
      </c>
      <c r="AG6" s="6">
        <f t="shared" si="0"/>
        <v>58</v>
      </c>
      <c r="AH6" s="6">
        <f t="shared" si="0"/>
        <v>52</v>
      </c>
      <c r="AI6" s="6">
        <f t="shared" si="0"/>
        <v>113</v>
      </c>
      <c r="AJ6" s="6">
        <f t="shared" si="0"/>
        <v>212</v>
      </c>
      <c r="AK6" s="6">
        <f t="shared" si="0"/>
        <v>357</v>
      </c>
      <c r="AL6" s="6">
        <f t="shared" si="0"/>
        <v>437</v>
      </c>
      <c r="AP6" s="2">
        <v>1300</v>
      </c>
      <c r="AQ6" s="2" t="s">
        <v>44</v>
      </c>
      <c r="AR6" s="2">
        <v>266</v>
      </c>
      <c r="AS6" s="2">
        <v>233</v>
      </c>
      <c r="AT6" s="2">
        <v>190</v>
      </c>
      <c r="AU6" s="2">
        <v>129</v>
      </c>
      <c r="AV6" s="2">
        <v>46</v>
      </c>
      <c r="AW6" s="2">
        <v>6</v>
      </c>
      <c r="AX6" s="2">
        <v>0</v>
      </c>
      <c r="AY6" s="2">
        <v>0</v>
      </c>
      <c r="AZ6" s="2">
        <v>5</v>
      </c>
      <c r="BA6" s="2">
        <v>41</v>
      </c>
      <c r="BB6" s="2">
        <v>149</v>
      </c>
      <c r="BC6" s="2">
        <v>235</v>
      </c>
    </row>
    <row r="7" spans="1:55" ht="16.5" x14ac:dyDescent="0.35">
      <c r="A7" s="2" t="s">
        <v>45</v>
      </c>
      <c r="B7" s="15">
        <v>24</v>
      </c>
      <c r="C7" s="15"/>
      <c r="D7" s="15"/>
      <c r="F7" s="15"/>
      <c r="G7" s="15"/>
      <c r="H7" s="15"/>
      <c r="J7" s="4" t="s">
        <v>23</v>
      </c>
      <c r="K7" s="4"/>
      <c r="L7" s="13">
        <f>SUM(B23:M25)</f>
        <v>45720</v>
      </c>
      <c r="M7" s="14">
        <f>L7/$L$6</f>
        <v>1</v>
      </c>
      <c r="N7" s="13">
        <f>B4</f>
        <v>100000</v>
      </c>
      <c r="O7" s="16"/>
      <c r="X7" s="2" t="s">
        <v>46</v>
      </c>
      <c r="Y7" s="2">
        <v>1300</v>
      </c>
      <c r="Z7" s="2">
        <v>1</v>
      </c>
      <c r="AA7" s="6">
        <f t="shared" si="0"/>
        <v>266</v>
      </c>
      <c r="AB7" s="6">
        <f t="shared" si="0"/>
        <v>233</v>
      </c>
      <c r="AC7" s="6">
        <f t="shared" si="0"/>
        <v>190</v>
      </c>
      <c r="AD7" s="6">
        <f t="shared" si="0"/>
        <v>129</v>
      </c>
      <c r="AE7" s="6">
        <f t="shared" si="0"/>
        <v>46</v>
      </c>
      <c r="AF7" s="6">
        <f t="shared" si="0"/>
        <v>6</v>
      </c>
      <c r="AG7" s="6">
        <f t="shared" si="0"/>
        <v>0</v>
      </c>
      <c r="AH7" s="6">
        <f t="shared" si="0"/>
        <v>0</v>
      </c>
      <c r="AI7" s="6">
        <f t="shared" si="0"/>
        <v>5</v>
      </c>
      <c r="AJ7" s="6">
        <f t="shared" si="0"/>
        <v>41</v>
      </c>
      <c r="AK7" s="6">
        <f t="shared" si="0"/>
        <v>149</v>
      </c>
      <c r="AL7" s="6">
        <f t="shared" si="0"/>
        <v>235</v>
      </c>
      <c r="AP7" s="2">
        <v>2211</v>
      </c>
      <c r="AQ7" s="2" t="s">
        <v>47</v>
      </c>
      <c r="AR7" s="2">
        <v>379</v>
      </c>
      <c r="AS7" s="2">
        <v>328</v>
      </c>
      <c r="AT7" s="2">
        <v>283</v>
      </c>
      <c r="AU7" s="2">
        <v>222</v>
      </c>
      <c r="AV7" s="2">
        <v>121</v>
      </c>
      <c r="AW7" s="2">
        <v>43</v>
      </c>
      <c r="AX7" s="2">
        <v>12</v>
      </c>
      <c r="AY7" s="2">
        <v>12</v>
      </c>
      <c r="AZ7" s="2">
        <v>46</v>
      </c>
      <c r="BA7" s="2">
        <v>132</v>
      </c>
      <c r="BB7" s="2">
        <v>274</v>
      </c>
      <c r="BC7" s="2">
        <v>359</v>
      </c>
    </row>
    <row r="8" spans="1:55" ht="16.5" x14ac:dyDescent="0.35">
      <c r="A8" s="2" t="s">
        <v>48</v>
      </c>
      <c r="B8" s="15"/>
      <c r="C8" s="15"/>
      <c r="D8" s="15"/>
      <c r="F8" s="15"/>
      <c r="G8" s="15"/>
      <c r="H8" s="15"/>
      <c r="J8" s="4" t="s">
        <v>24</v>
      </c>
      <c r="K8" s="4"/>
      <c r="L8" s="13">
        <f>SUM(B30:M32)</f>
        <v>0</v>
      </c>
      <c r="M8" s="14">
        <f>L8/$L$6</f>
        <v>0</v>
      </c>
      <c r="N8" s="13">
        <f>L8/$L$7*$N$7</f>
        <v>0</v>
      </c>
      <c r="O8" s="13">
        <f>$N$7-N8</f>
        <v>100000</v>
      </c>
      <c r="X8" s="2" t="s">
        <v>49</v>
      </c>
      <c r="Y8" s="2">
        <v>1939</v>
      </c>
      <c r="Z8" s="2">
        <v>0.95041465100207323</v>
      </c>
      <c r="AA8" s="6">
        <f t="shared" si="0"/>
        <v>351.65342087076709</v>
      </c>
      <c r="AB8" s="6">
        <f t="shared" si="0"/>
        <v>295.57895646164479</v>
      </c>
      <c r="AC8" s="6">
        <f t="shared" si="0"/>
        <v>239.50449205252247</v>
      </c>
      <c r="AD8" s="6">
        <f t="shared" si="0"/>
        <v>172.97546648237733</v>
      </c>
      <c r="AE8" s="6">
        <f t="shared" si="0"/>
        <v>76.983586731167932</v>
      </c>
      <c r="AF8" s="6">
        <f t="shared" si="0"/>
        <v>22.809951624049759</v>
      </c>
      <c r="AG8" s="6">
        <f t="shared" si="0"/>
        <v>3.8016586040082929</v>
      </c>
      <c r="AH8" s="6">
        <f t="shared" si="0"/>
        <v>2.8512439530062199</v>
      </c>
      <c r="AI8" s="6">
        <f t="shared" si="0"/>
        <v>21.859536973047685</v>
      </c>
      <c r="AJ8" s="6">
        <f t="shared" si="0"/>
        <v>91.239806496199037</v>
      </c>
      <c r="AK8" s="6">
        <f t="shared" si="0"/>
        <v>236.65324809951625</v>
      </c>
      <c r="AL8" s="6">
        <f t="shared" si="0"/>
        <v>326.94263994471316</v>
      </c>
      <c r="AP8" s="2">
        <v>1528</v>
      </c>
      <c r="AQ8" s="2" t="s">
        <v>50</v>
      </c>
      <c r="AR8" s="2">
        <v>309</v>
      </c>
      <c r="AS8" s="2">
        <v>261</v>
      </c>
      <c r="AT8" s="2">
        <v>206</v>
      </c>
      <c r="AU8" s="2">
        <v>138</v>
      </c>
      <c r="AV8" s="2">
        <v>52</v>
      </c>
      <c r="AW8" s="2">
        <v>7</v>
      </c>
      <c r="AX8" s="2">
        <v>0</v>
      </c>
      <c r="AY8" s="2">
        <v>1</v>
      </c>
      <c r="AZ8" s="2">
        <v>12</v>
      </c>
      <c r="BA8" s="2">
        <v>67</v>
      </c>
      <c r="BB8" s="2">
        <v>190</v>
      </c>
      <c r="BC8" s="2">
        <v>285</v>
      </c>
    </row>
    <row r="9" spans="1:55" ht="16.5" x14ac:dyDescent="0.35">
      <c r="A9" s="2" t="s">
        <v>51</v>
      </c>
      <c r="B9" s="15"/>
      <c r="C9" s="15"/>
      <c r="D9" s="15"/>
      <c r="F9" s="15"/>
      <c r="G9" s="15"/>
      <c r="H9" s="15"/>
      <c r="J9" s="4" t="s">
        <v>52</v>
      </c>
      <c r="K9" s="4"/>
      <c r="L9" s="13">
        <f>SUM(B38:M40)</f>
        <v>0</v>
      </c>
      <c r="M9" s="14">
        <f>L9/$L$6</f>
        <v>0</v>
      </c>
      <c r="N9" s="13">
        <f>L9/$L$7*$N$7</f>
        <v>0</v>
      </c>
      <c r="O9" s="13">
        <f>$N$7-N9</f>
        <v>100000</v>
      </c>
      <c r="X9" s="2" t="s">
        <v>53</v>
      </c>
      <c r="Y9" s="2">
        <v>1654</v>
      </c>
      <c r="Z9" s="2">
        <v>1.2296218487394959</v>
      </c>
      <c r="AA9" s="6">
        <f t="shared" si="0"/>
        <v>409.46407563025213</v>
      </c>
      <c r="AB9" s="6">
        <f t="shared" si="0"/>
        <v>343.06449579831934</v>
      </c>
      <c r="AC9" s="6">
        <f t="shared" si="0"/>
        <v>271.74642857142857</v>
      </c>
      <c r="AD9" s="6">
        <f t="shared" si="0"/>
        <v>179.52478991596641</v>
      </c>
      <c r="AE9" s="6">
        <f t="shared" si="0"/>
        <v>63.940336134453787</v>
      </c>
      <c r="AF9" s="6">
        <f t="shared" si="0"/>
        <v>12.29621848739496</v>
      </c>
      <c r="AG9" s="6">
        <f t="shared" si="0"/>
        <v>1.2296218487394959</v>
      </c>
      <c r="AH9" s="6">
        <f t="shared" si="0"/>
        <v>1.2296218487394959</v>
      </c>
      <c r="AI9" s="6">
        <f t="shared" si="0"/>
        <v>15.985084033613447</v>
      </c>
      <c r="AJ9" s="6">
        <f t="shared" si="0"/>
        <v>90.992016806722688</v>
      </c>
      <c r="AK9" s="6">
        <f t="shared" si="0"/>
        <v>261.90945378151264</v>
      </c>
      <c r="AL9" s="6">
        <f t="shared" si="0"/>
        <v>382.41239495798322</v>
      </c>
      <c r="AP9" s="2">
        <v>1539</v>
      </c>
      <c r="AQ9" s="2" t="s">
        <v>54</v>
      </c>
      <c r="AR9" s="2">
        <v>313</v>
      </c>
      <c r="AS9" s="2">
        <v>267</v>
      </c>
      <c r="AT9" s="2">
        <v>212</v>
      </c>
      <c r="AU9" s="2">
        <v>140</v>
      </c>
      <c r="AV9" s="2">
        <v>52</v>
      </c>
      <c r="AW9" s="2">
        <v>7</v>
      </c>
      <c r="AX9" s="2">
        <v>0</v>
      </c>
      <c r="AY9" s="2">
        <v>0</v>
      </c>
      <c r="AZ9" s="2">
        <v>11</v>
      </c>
      <c r="BA9" s="2">
        <v>61</v>
      </c>
      <c r="BB9" s="2">
        <v>190</v>
      </c>
      <c r="BC9" s="2">
        <v>286</v>
      </c>
    </row>
    <row r="10" spans="1:55" x14ac:dyDescent="0.3">
      <c r="X10" s="2" t="s">
        <v>55</v>
      </c>
      <c r="Y10" s="2">
        <v>1429</v>
      </c>
      <c r="Z10" s="2">
        <v>1.1967331251501321</v>
      </c>
      <c r="AA10" s="6">
        <f t="shared" si="0"/>
        <v>357.82320441988952</v>
      </c>
      <c r="AB10" s="6">
        <f t="shared" si="0"/>
        <v>301.57674753783328</v>
      </c>
      <c r="AC10" s="6">
        <f t="shared" si="0"/>
        <v>230.96949315397549</v>
      </c>
      <c r="AD10" s="6">
        <f t="shared" si="0"/>
        <v>150.78837376891664</v>
      </c>
      <c r="AE10" s="6">
        <f t="shared" si="0"/>
        <v>49.066058131155415</v>
      </c>
      <c r="AF10" s="6">
        <f t="shared" si="0"/>
        <v>4.7869325006005283</v>
      </c>
      <c r="AG10" s="6">
        <f t="shared" si="0"/>
        <v>0</v>
      </c>
      <c r="AH10" s="6">
        <f t="shared" si="0"/>
        <v>0</v>
      </c>
      <c r="AI10" s="6">
        <f t="shared" si="0"/>
        <v>7.1803987509007925</v>
      </c>
      <c r="AJ10" s="6">
        <f t="shared" si="0"/>
        <v>64.623588758107132</v>
      </c>
      <c r="AK10" s="6">
        <f t="shared" si="0"/>
        <v>214.21522940187364</v>
      </c>
      <c r="AL10" s="6">
        <f t="shared" si="0"/>
        <v>329.10160941628635</v>
      </c>
      <c r="AP10" s="2">
        <v>4024</v>
      </c>
      <c r="AQ10" s="2" t="s">
        <v>56</v>
      </c>
      <c r="AR10" s="2">
        <v>572</v>
      </c>
      <c r="AS10" s="2">
        <v>504</v>
      </c>
      <c r="AT10" s="2">
        <v>467</v>
      </c>
      <c r="AU10" s="2">
        <v>406</v>
      </c>
      <c r="AV10" s="2">
        <v>287</v>
      </c>
      <c r="AW10" s="2">
        <v>134</v>
      </c>
      <c r="AX10" s="2">
        <v>74</v>
      </c>
      <c r="AY10" s="2">
        <v>79</v>
      </c>
      <c r="AZ10" s="2">
        <v>195</v>
      </c>
      <c r="BA10" s="2">
        <v>318</v>
      </c>
      <c r="BB10" s="2">
        <v>447</v>
      </c>
      <c r="BC10" s="2">
        <v>541</v>
      </c>
    </row>
    <row r="11" spans="1:55" x14ac:dyDescent="0.3">
      <c r="X11" s="2" t="s">
        <v>57</v>
      </c>
      <c r="Y11" s="2">
        <v>1429</v>
      </c>
      <c r="Z11" s="2">
        <v>1.4073985106894067</v>
      </c>
      <c r="AA11" s="6">
        <f t="shared" si="0"/>
        <v>420.81215469613261</v>
      </c>
      <c r="AB11" s="6">
        <f t="shared" si="0"/>
        <v>354.6644246937305</v>
      </c>
      <c r="AC11" s="6">
        <f t="shared" si="0"/>
        <v>271.62791256305547</v>
      </c>
      <c r="AD11" s="6">
        <f t="shared" si="0"/>
        <v>177.33221234686525</v>
      </c>
      <c r="AE11" s="6">
        <f t="shared" si="0"/>
        <v>57.703338938265674</v>
      </c>
      <c r="AF11" s="6">
        <f t="shared" si="0"/>
        <v>5.6295940427576268</v>
      </c>
      <c r="AG11" s="6">
        <f t="shared" si="0"/>
        <v>0</v>
      </c>
      <c r="AH11" s="6">
        <f t="shared" si="0"/>
        <v>0</v>
      </c>
      <c r="AI11" s="6">
        <f t="shared" si="0"/>
        <v>8.4443910641364397</v>
      </c>
      <c r="AJ11" s="6">
        <f t="shared" si="0"/>
        <v>75.999519577227957</v>
      </c>
      <c r="AK11" s="6">
        <f t="shared" si="0"/>
        <v>251.92433341340379</v>
      </c>
      <c r="AL11" s="6">
        <f t="shared" si="0"/>
        <v>387.03459043958685</v>
      </c>
      <c r="AP11" s="2">
        <v>1654</v>
      </c>
      <c r="AQ11" s="2" t="s">
        <v>58</v>
      </c>
      <c r="AR11" s="2">
        <v>333</v>
      </c>
      <c r="AS11" s="2">
        <v>279</v>
      </c>
      <c r="AT11" s="2">
        <v>221</v>
      </c>
      <c r="AU11" s="2">
        <v>146</v>
      </c>
      <c r="AV11" s="2">
        <v>52</v>
      </c>
      <c r="AW11" s="2">
        <v>10</v>
      </c>
      <c r="AX11" s="2">
        <v>1</v>
      </c>
      <c r="AY11" s="2">
        <v>1</v>
      </c>
      <c r="AZ11" s="2">
        <v>13</v>
      </c>
      <c r="BA11" s="2">
        <v>74</v>
      </c>
      <c r="BB11" s="2">
        <v>213</v>
      </c>
      <c r="BC11" s="2">
        <v>311</v>
      </c>
    </row>
    <row r="12" spans="1:55" x14ac:dyDescent="0.3">
      <c r="B12" s="17" t="s">
        <v>7</v>
      </c>
      <c r="C12" s="17" t="s">
        <v>8</v>
      </c>
      <c r="D12" s="17" t="s">
        <v>9</v>
      </c>
      <c r="E12" s="17" t="s">
        <v>10</v>
      </c>
      <c r="F12" s="17" t="s">
        <v>11</v>
      </c>
      <c r="G12" s="18" t="s">
        <v>12</v>
      </c>
      <c r="H12" s="18" t="s">
        <v>13</v>
      </c>
      <c r="I12" s="18" t="s">
        <v>14</v>
      </c>
      <c r="J12" s="18" t="s">
        <v>59</v>
      </c>
      <c r="K12" s="17" t="s">
        <v>16</v>
      </c>
      <c r="L12" s="17" t="s">
        <v>60</v>
      </c>
      <c r="M12" s="17" t="s">
        <v>61</v>
      </c>
      <c r="X12" s="2" t="s">
        <v>62</v>
      </c>
      <c r="Y12" s="2">
        <v>3134</v>
      </c>
      <c r="Z12" s="2">
        <v>1.249311586528278</v>
      </c>
      <c r="AA12" s="6">
        <f t="shared" si="0"/>
        <v>580.92988773564923</v>
      </c>
      <c r="AB12" s="6">
        <f t="shared" si="0"/>
        <v>518.4643084092354</v>
      </c>
      <c r="AC12" s="6">
        <f t="shared" si="0"/>
        <v>478.48633764033048</v>
      </c>
      <c r="AD12" s="6">
        <f t="shared" si="0"/>
        <v>399.77970768904896</v>
      </c>
      <c r="AE12" s="6">
        <f t="shared" si="0"/>
        <v>263.60474475746668</v>
      </c>
      <c r="AF12" s="6">
        <f t="shared" si="0"/>
        <v>138.67358610463887</v>
      </c>
      <c r="AG12" s="6">
        <f t="shared" si="0"/>
        <v>72.460072018640119</v>
      </c>
      <c r="AH12" s="6">
        <f t="shared" si="0"/>
        <v>64.96420249947046</v>
      </c>
      <c r="AI12" s="6">
        <f t="shared" si="0"/>
        <v>141.1722092776954</v>
      </c>
      <c r="AJ12" s="6">
        <f t="shared" si="0"/>
        <v>264.85405634399496</v>
      </c>
      <c r="AK12" s="6">
        <f t="shared" si="0"/>
        <v>446.00423639059522</v>
      </c>
      <c r="AL12" s="6">
        <f t="shared" si="0"/>
        <v>545.94916331285754</v>
      </c>
      <c r="AP12" s="2">
        <v>1946</v>
      </c>
      <c r="AQ12" s="2" t="s">
        <v>63</v>
      </c>
      <c r="AR12" s="2">
        <v>348</v>
      </c>
      <c r="AS12" s="2">
        <v>299</v>
      </c>
      <c r="AT12" s="2">
        <v>260</v>
      </c>
      <c r="AU12" s="2">
        <v>189</v>
      </c>
      <c r="AV12" s="2">
        <v>100</v>
      </c>
      <c r="AW12" s="2">
        <v>29</v>
      </c>
      <c r="AX12" s="2">
        <v>4</v>
      </c>
      <c r="AY12" s="2">
        <v>4</v>
      </c>
      <c r="AZ12" s="2">
        <v>30</v>
      </c>
      <c r="BA12" s="2">
        <v>115</v>
      </c>
      <c r="BB12" s="2">
        <v>241</v>
      </c>
      <c r="BC12" s="2">
        <v>327</v>
      </c>
    </row>
    <row r="13" spans="1:55" x14ac:dyDescent="0.3">
      <c r="A13" s="2" t="s">
        <v>64</v>
      </c>
      <c r="B13" s="6">
        <f t="shared" ref="B13:M13" si="1">VLOOKUP($M$1,$X$2:$AL$33,AA1+1,FALSE)</f>
        <v>299</v>
      </c>
      <c r="C13" s="6">
        <f t="shared" si="1"/>
        <v>252</v>
      </c>
      <c r="D13" s="6">
        <f t="shared" si="1"/>
        <v>193</v>
      </c>
      <c r="E13" s="6">
        <f t="shared" si="1"/>
        <v>126</v>
      </c>
      <c r="F13" s="6">
        <f t="shared" si="1"/>
        <v>41</v>
      </c>
      <c r="G13" s="19">
        <f t="shared" si="1"/>
        <v>4</v>
      </c>
      <c r="H13" s="19">
        <f t="shared" si="1"/>
        <v>0</v>
      </c>
      <c r="I13" s="19">
        <f t="shared" si="1"/>
        <v>0</v>
      </c>
      <c r="J13" s="19">
        <f t="shared" si="1"/>
        <v>6</v>
      </c>
      <c r="K13" s="6">
        <f t="shared" si="1"/>
        <v>54</v>
      </c>
      <c r="L13" s="6">
        <f t="shared" si="1"/>
        <v>179</v>
      </c>
      <c r="M13" s="6">
        <f t="shared" si="1"/>
        <v>275</v>
      </c>
      <c r="X13" s="2" t="s">
        <v>65</v>
      </c>
      <c r="Y13" s="2">
        <v>1939</v>
      </c>
      <c r="Z13" s="2">
        <v>1.0775742916378714</v>
      </c>
      <c r="AA13" s="6">
        <f t="shared" si="0"/>
        <v>398.70248790601244</v>
      </c>
      <c r="AB13" s="6">
        <f t="shared" si="0"/>
        <v>335.12560469937802</v>
      </c>
      <c r="AC13" s="6">
        <f t="shared" si="0"/>
        <v>271.5487214927436</v>
      </c>
      <c r="AD13" s="6">
        <f t="shared" si="0"/>
        <v>196.11852107809261</v>
      </c>
      <c r="AE13" s="6">
        <f t="shared" si="0"/>
        <v>87.283517622667588</v>
      </c>
      <c r="AF13" s="6">
        <f t="shared" si="0"/>
        <v>25.861782999308915</v>
      </c>
      <c r="AG13" s="6">
        <f t="shared" si="0"/>
        <v>4.3102971665514858</v>
      </c>
      <c r="AH13" s="6">
        <f t="shared" si="0"/>
        <v>3.2327228749136143</v>
      </c>
      <c r="AI13" s="6">
        <f t="shared" si="0"/>
        <v>24.784208707671041</v>
      </c>
      <c r="AJ13" s="6">
        <f t="shared" si="0"/>
        <v>103.44713199723566</v>
      </c>
      <c r="AK13" s="6">
        <f t="shared" si="0"/>
        <v>268.31599861782996</v>
      </c>
      <c r="AL13" s="6">
        <f t="shared" si="0"/>
        <v>370.68555632342776</v>
      </c>
      <c r="AP13" s="2">
        <v>1634</v>
      </c>
      <c r="AQ13" s="2" t="s">
        <v>66</v>
      </c>
      <c r="AR13" s="2">
        <v>331</v>
      </c>
      <c r="AS13" s="2">
        <v>279</v>
      </c>
      <c r="AT13" s="2">
        <v>218</v>
      </c>
      <c r="AU13" s="2">
        <v>144</v>
      </c>
      <c r="AV13" s="2">
        <v>50</v>
      </c>
      <c r="AW13" s="2">
        <v>9</v>
      </c>
      <c r="AX13" s="2">
        <v>0</v>
      </c>
      <c r="AY13" s="2">
        <v>1</v>
      </c>
      <c r="AZ13" s="2">
        <v>12</v>
      </c>
      <c r="BA13" s="2">
        <v>71</v>
      </c>
      <c r="BB13" s="2">
        <v>211</v>
      </c>
      <c r="BC13" s="2">
        <v>308</v>
      </c>
    </row>
    <row r="14" spans="1:55" x14ac:dyDescent="0.3">
      <c r="A14" s="2" t="s">
        <v>67</v>
      </c>
      <c r="B14" s="2">
        <v>31</v>
      </c>
      <c r="C14" s="2">
        <v>28</v>
      </c>
      <c r="D14" s="2">
        <v>31</v>
      </c>
      <c r="E14" s="2">
        <v>30</v>
      </c>
      <c r="F14" s="2">
        <v>31</v>
      </c>
      <c r="G14" s="20">
        <v>30</v>
      </c>
      <c r="H14" s="20">
        <v>31</v>
      </c>
      <c r="I14" s="20">
        <v>31</v>
      </c>
      <c r="J14" s="20">
        <v>30</v>
      </c>
      <c r="K14" s="2">
        <v>31</v>
      </c>
      <c r="L14" s="2">
        <v>30</v>
      </c>
      <c r="M14" s="2">
        <v>31</v>
      </c>
      <c r="X14" s="2" t="s">
        <v>68</v>
      </c>
      <c r="Y14" s="2">
        <v>1539</v>
      </c>
      <c r="Z14" s="2">
        <v>1</v>
      </c>
      <c r="AA14" s="6">
        <f t="shared" si="0"/>
        <v>313</v>
      </c>
      <c r="AB14" s="6">
        <f t="shared" si="0"/>
        <v>267</v>
      </c>
      <c r="AC14" s="6">
        <f t="shared" si="0"/>
        <v>212</v>
      </c>
      <c r="AD14" s="6">
        <f t="shared" si="0"/>
        <v>140</v>
      </c>
      <c r="AE14" s="6">
        <f t="shared" si="0"/>
        <v>52</v>
      </c>
      <c r="AF14" s="6">
        <f t="shared" si="0"/>
        <v>7</v>
      </c>
      <c r="AG14" s="6">
        <f t="shared" si="0"/>
        <v>0</v>
      </c>
      <c r="AH14" s="6">
        <f t="shared" si="0"/>
        <v>0</v>
      </c>
      <c r="AI14" s="6">
        <f t="shared" si="0"/>
        <v>11</v>
      </c>
      <c r="AJ14" s="6">
        <f t="shared" si="0"/>
        <v>61</v>
      </c>
      <c r="AK14" s="6">
        <f t="shared" si="0"/>
        <v>190</v>
      </c>
      <c r="AL14" s="6">
        <f t="shared" si="0"/>
        <v>286</v>
      </c>
      <c r="AP14" s="2">
        <v>1645</v>
      </c>
      <c r="AQ14" s="2" t="s">
        <v>69</v>
      </c>
      <c r="AR14" s="2">
        <v>346</v>
      </c>
      <c r="AS14" s="2">
        <v>286</v>
      </c>
      <c r="AT14" s="2">
        <v>214</v>
      </c>
      <c r="AU14" s="2">
        <v>132</v>
      </c>
      <c r="AV14" s="2">
        <v>37</v>
      </c>
      <c r="AW14" s="2">
        <v>5</v>
      </c>
      <c r="AX14" s="2">
        <v>0</v>
      </c>
      <c r="AY14" s="2">
        <v>0</v>
      </c>
      <c r="AZ14" s="2">
        <v>10</v>
      </c>
      <c r="BA14" s="2">
        <v>71</v>
      </c>
      <c r="BB14" s="2">
        <v>221</v>
      </c>
      <c r="BC14" s="2">
        <v>323</v>
      </c>
    </row>
    <row r="15" spans="1:55" x14ac:dyDescent="0.3">
      <c r="A15" s="2" t="s">
        <v>70</v>
      </c>
      <c r="B15" s="21">
        <f>(B14*18-B13)/B14</f>
        <v>8.3548387096774199</v>
      </c>
      <c r="C15" s="21">
        <f t="shared" ref="C15:M15" si="2">(C14*18-C13)/C14</f>
        <v>9</v>
      </c>
      <c r="D15" s="21">
        <f t="shared" si="2"/>
        <v>11.774193548387096</v>
      </c>
      <c r="E15" s="21">
        <f t="shared" si="2"/>
        <v>13.8</v>
      </c>
      <c r="F15" s="21">
        <f t="shared" si="2"/>
        <v>16.677419354838708</v>
      </c>
      <c r="G15" s="22">
        <f t="shared" si="2"/>
        <v>17.866666666666667</v>
      </c>
      <c r="H15" s="22">
        <f t="shared" si="2"/>
        <v>18</v>
      </c>
      <c r="I15" s="22">
        <f t="shared" si="2"/>
        <v>18</v>
      </c>
      <c r="J15" s="22">
        <f t="shared" si="2"/>
        <v>17.8</v>
      </c>
      <c r="K15" s="21">
        <f t="shared" si="2"/>
        <v>16.258064516129032</v>
      </c>
      <c r="L15" s="21">
        <f t="shared" si="2"/>
        <v>12.033333333333333</v>
      </c>
      <c r="M15" s="21">
        <f t="shared" si="2"/>
        <v>9.129032258064516</v>
      </c>
      <c r="X15" s="2" t="s">
        <v>71</v>
      </c>
      <c r="Y15" s="2">
        <v>1654</v>
      </c>
      <c r="Z15" s="2">
        <v>1</v>
      </c>
      <c r="AA15" s="6">
        <f t="shared" si="0"/>
        <v>333</v>
      </c>
      <c r="AB15" s="6">
        <f t="shared" si="0"/>
        <v>279</v>
      </c>
      <c r="AC15" s="6">
        <f t="shared" si="0"/>
        <v>221</v>
      </c>
      <c r="AD15" s="6">
        <f t="shared" si="0"/>
        <v>146</v>
      </c>
      <c r="AE15" s="6">
        <f t="shared" si="0"/>
        <v>52</v>
      </c>
      <c r="AF15" s="6">
        <f t="shared" si="0"/>
        <v>10</v>
      </c>
      <c r="AG15" s="6">
        <f t="shared" si="0"/>
        <v>1</v>
      </c>
      <c r="AH15" s="6">
        <f t="shared" si="0"/>
        <v>1</v>
      </c>
      <c r="AI15" s="6">
        <f t="shared" si="0"/>
        <v>13</v>
      </c>
      <c r="AJ15" s="6">
        <f t="shared" si="0"/>
        <v>74</v>
      </c>
      <c r="AK15" s="6">
        <f t="shared" si="0"/>
        <v>213</v>
      </c>
      <c r="AL15" s="6">
        <f t="shared" si="0"/>
        <v>311</v>
      </c>
      <c r="AP15" s="2">
        <v>2008</v>
      </c>
      <c r="AQ15" s="2" t="s">
        <v>72</v>
      </c>
      <c r="AR15" s="2">
        <v>393</v>
      </c>
      <c r="AS15" s="2">
        <v>327</v>
      </c>
      <c r="AT15" s="2">
        <v>257</v>
      </c>
      <c r="AU15" s="2">
        <v>172</v>
      </c>
      <c r="AV15" s="2">
        <v>67</v>
      </c>
      <c r="AW15" s="2">
        <v>15</v>
      </c>
      <c r="AX15" s="2">
        <v>2</v>
      </c>
      <c r="AY15" s="2">
        <v>2</v>
      </c>
      <c r="AZ15" s="2">
        <v>24</v>
      </c>
      <c r="BA15" s="2">
        <v>114</v>
      </c>
      <c r="BB15" s="2">
        <v>267</v>
      </c>
      <c r="BC15" s="2">
        <v>368</v>
      </c>
    </row>
    <row r="16" spans="1:55" ht="16.5" hidden="1" x14ac:dyDescent="0.35">
      <c r="A16" s="4" t="s">
        <v>73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X16" s="2" t="s">
        <v>74</v>
      </c>
      <c r="Y16" s="2">
        <v>1480</v>
      </c>
      <c r="Z16" s="2">
        <v>1.0784450651769089</v>
      </c>
      <c r="AA16" s="6">
        <f t="shared" si="0"/>
        <v>324.61196461824954</v>
      </c>
      <c r="AB16" s="6">
        <f t="shared" si="0"/>
        <v>277.1603817504656</v>
      </c>
      <c r="AC16" s="6">
        <f t="shared" si="0"/>
        <v>218.9243482309125</v>
      </c>
      <c r="AD16" s="6">
        <f t="shared" si="0"/>
        <v>146.6685288640596</v>
      </c>
      <c r="AE16" s="6">
        <f t="shared" si="0"/>
        <v>52.843808193668536</v>
      </c>
      <c r="AF16" s="6">
        <f t="shared" si="0"/>
        <v>6.4706703910614536</v>
      </c>
      <c r="AG16" s="6">
        <f t="shared" si="0"/>
        <v>0</v>
      </c>
      <c r="AH16" s="6">
        <f t="shared" si="0"/>
        <v>0</v>
      </c>
      <c r="AI16" s="6">
        <f t="shared" si="0"/>
        <v>9.7060055865921804</v>
      </c>
      <c r="AJ16" s="6">
        <f t="shared" si="0"/>
        <v>63.628258845437621</v>
      </c>
      <c r="AK16" s="6">
        <f t="shared" si="0"/>
        <v>196.27700186219741</v>
      </c>
      <c r="AL16" s="6">
        <f t="shared" si="0"/>
        <v>299.80772811918064</v>
      </c>
    </row>
    <row r="17" spans="1:38" hidden="1" x14ac:dyDescent="0.3">
      <c r="A17" s="2" t="s">
        <v>75</v>
      </c>
      <c r="B17" s="23">
        <f>B14</f>
        <v>31</v>
      </c>
      <c r="C17" s="23">
        <f t="shared" ref="C17:M17" si="3">C14</f>
        <v>28</v>
      </c>
      <c r="D17" s="23">
        <f t="shared" si="3"/>
        <v>31</v>
      </c>
      <c r="E17" s="23">
        <f t="shared" si="3"/>
        <v>30</v>
      </c>
      <c r="F17" s="23">
        <f t="shared" si="3"/>
        <v>31</v>
      </c>
      <c r="G17" s="20"/>
      <c r="H17" s="20"/>
      <c r="I17" s="20"/>
      <c r="J17" s="20"/>
      <c r="K17" s="23">
        <f t="shared" si="3"/>
        <v>31</v>
      </c>
      <c r="L17" s="23">
        <f t="shared" si="3"/>
        <v>30</v>
      </c>
      <c r="M17" s="23">
        <f t="shared" si="3"/>
        <v>31</v>
      </c>
      <c r="X17" s="2" t="s">
        <v>76</v>
      </c>
      <c r="Y17" s="2">
        <v>2211</v>
      </c>
      <c r="Z17" s="2">
        <v>1</v>
      </c>
      <c r="AA17" s="6">
        <f t="shared" si="0"/>
        <v>379</v>
      </c>
      <c r="AB17" s="6">
        <f t="shared" si="0"/>
        <v>328</v>
      </c>
      <c r="AC17" s="6">
        <f t="shared" si="0"/>
        <v>283</v>
      </c>
      <c r="AD17" s="6">
        <f t="shared" si="0"/>
        <v>222</v>
      </c>
      <c r="AE17" s="6">
        <f t="shared" si="0"/>
        <v>121</v>
      </c>
      <c r="AF17" s="6">
        <f t="shared" si="0"/>
        <v>43</v>
      </c>
      <c r="AG17" s="6">
        <f t="shared" si="0"/>
        <v>12</v>
      </c>
      <c r="AH17" s="6">
        <f t="shared" si="0"/>
        <v>12</v>
      </c>
      <c r="AI17" s="6">
        <f t="shared" si="0"/>
        <v>46</v>
      </c>
      <c r="AJ17" s="6">
        <f t="shared" si="0"/>
        <v>132</v>
      </c>
      <c r="AK17" s="6">
        <f t="shared" si="0"/>
        <v>274</v>
      </c>
      <c r="AL17" s="6">
        <f t="shared" si="0"/>
        <v>359</v>
      </c>
    </row>
    <row r="18" spans="1:38" hidden="1" x14ac:dyDescent="0.3">
      <c r="A18" s="2" t="s">
        <v>77</v>
      </c>
      <c r="B18" s="6">
        <f>24*B17*IF($B$6&gt;=B$15,($B$6-B$15))</f>
        <v>8664</v>
      </c>
      <c r="C18" s="6">
        <f>24*C17*IF($B$6&gt;=C$15,($B$6-C$15))</f>
        <v>7392</v>
      </c>
      <c r="D18" s="6">
        <f>24*D17*IF($B$6&gt;=D$15,($B$6-D$15))</f>
        <v>6120.0000000000009</v>
      </c>
      <c r="E18" s="6">
        <f>24*E17*IF($B$6&gt;=E$15,($B$6-E$15))</f>
        <v>4463.9999999999991</v>
      </c>
      <c r="F18" s="6">
        <f>24*F17*IF($B$6&gt;=F$15,($B$6-F$15))</f>
        <v>2472.0000000000009</v>
      </c>
      <c r="G18" s="19"/>
      <c r="H18" s="19"/>
      <c r="I18" s="19"/>
      <c r="J18" s="19"/>
      <c r="K18" s="6">
        <f>24*K17*IF($B$6&gt;=K$15,($B$6-K$15))</f>
        <v>2784</v>
      </c>
      <c r="L18" s="6">
        <f>24*L17*IF($B$6&gt;=L$15,($B$6-L$15))</f>
        <v>5736</v>
      </c>
      <c r="M18" s="6">
        <f>24*M17*IF($B$6&gt;=M$15,($B$6-M$15))</f>
        <v>8088</v>
      </c>
      <c r="X18" s="2" t="s">
        <v>78</v>
      </c>
      <c r="Y18" s="2">
        <v>3134</v>
      </c>
      <c r="Z18" s="2">
        <v>0.97055708536327046</v>
      </c>
      <c r="AA18" s="6">
        <f t="shared" si="0"/>
        <v>451.30904469392078</v>
      </c>
      <c r="AB18" s="6">
        <f t="shared" si="0"/>
        <v>402.78119042575725</v>
      </c>
      <c r="AC18" s="6">
        <f t="shared" si="0"/>
        <v>371.72336369413256</v>
      </c>
      <c r="AD18" s="6">
        <f t="shared" si="0"/>
        <v>310.57826731624652</v>
      </c>
      <c r="AE18" s="6">
        <f t="shared" si="0"/>
        <v>204.78754501165005</v>
      </c>
      <c r="AF18" s="6">
        <f t="shared" si="0"/>
        <v>107.73183647532302</v>
      </c>
      <c r="AG18" s="6">
        <f t="shared" si="0"/>
        <v>56.292310951069688</v>
      </c>
      <c r="AH18" s="6">
        <f t="shared" si="0"/>
        <v>50.468968438890066</v>
      </c>
      <c r="AI18" s="6">
        <f t="shared" si="0"/>
        <v>109.67295064604956</v>
      </c>
      <c r="AJ18" s="6">
        <f t="shared" si="0"/>
        <v>205.75810209701334</v>
      </c>
      <c r="AK18" s="6">
        <f t="shared" si="0"/>
        <v>346.48887947468756</v>
      </c>
      <c r="AL18" s="6">
        <f t="shared" si="0"/>
        <v>424.13344630374917</v>
      </c>
    </row>
    <row r="19" spans="1:38" ht="16.5" x14ac:dyDescent="0.35">
      <c r="A19" s="4" t="s">
        <v>23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X19" s="2" t="s">
        <v>2</v>
      </c>
      <c r="Y19" s="2">
        <v>1429</v>
      </c>
      <c r="Z19" s="2">
        <v>0.97309632476579389</v>
      </c>
      <c r="AA19" s="6">
        <f t="shared" ref="AA19:AL33" si="4">$Z19*VLOOKUP($Y19,$AP$1:$BC$15,AA$1,FALSE)</f>
        <v>290.95580110497235</v>
      </c>
      <c r="AB19" s="6">
        <f t="shared" si="4"/>
        <v>245.22027384098007</v>
      </c>
      <c r="AC19" s="6">
        <f t="shared" si="4"/>
        <v>187.80759067979821</v>
      </c>
      <c r="AD19" s="6">
        <f t="shared" si="4"/>
        <v>122.61013692049004</v>
      </c>
      <c r="AE19" s="6">
        <f t="shared" si="4"/>
        <v>39.896949315397549</v>
      </c>
      <c r="AF19" s="6">
        <f t="shared" si="4"/>
        <v>3.8923852990631755</v>
      </c>
      <c r="AG19" s="6">
        <f t="shared" si="4"/>
        <v>0</v>
      </c>
      <c r="AH19" s="6">
        <f t="shared" si="4"/>
        <v>0</v>
      </c>
      <c r="AI19" s="6">
        <f t="shared" si="4"/>
        <v>5.8385779485947635</v>
      </c>
      <c r="AJ19" s="6">
        <f t="shared" si="4"/>
        <v>52.547201537352869</v>
      </c>
      <c r="AK19" s="6">
        <f t="shared" si="4"/>
        <v>174.18424213307711</v>
      </c>
      <c r="AL19" s="6">
        <f t="shared" si="4"/>
        <v>267.60148931059331</v>
      </c>
    </row>
    <row r="20" spans="1:38" x14ac:dyDescent="0.3">
      <c r="A20" s="2" t="s">
        <v>75</v>
      </c>
      <c r="B20" s="23">
        <v>31</v>
      </c>
      <c r="C20" s="23">
        <v>28</v>
      </c>
      <c r="D20" s="23">
        <v>31</v>
      </c>
      <c r="E20" s="23">
        <v>30</v>
      </c>
      <c r="F20" s="23">
        <v>31</v>
      </c>
      <c r="G20" s="20"/>
      <c r="H20" s="20"/>
      <c r="I20" s="20"/>
      <c r="J20" s="20"/>
      <c r="K20" s="23">
        <v>31</v>
      </c>
      <c r="L20" s="23">
        <v>30</v>
      </c>
      <c r="M20" s="23">
        <v>31</v>
      </c>
      <c r="X20" s="2" t="s">
        <v>79</v>
      </c>
      <c r="Y20" s="2">
        <v>1634</v>
      </c>
      <c r="Z20" s="2">
        <v>1</v>
      </c>
      <c r="AA20" s="6">
        <f t="shared" si="4"/>
        <v>331</v>
      </c>
      <c r="AB20" s="6">
        <f t="shared" si="4"/>
        <v>279</v>
      </c>
      <c r="AC20" s="6">
        <f t="shared" si="4"/>
        <v>218</v>
      </c>
      <c r="AD20" s="6">
        <f t="shared" si="4"/>
        <v>144</v>
      </c>
      <c r="AE20" s="6">
        <f t="shared" si="4"/>
        <v>50</v>
      </c>
      <c r="AF20" s="6">
        <f t="shared" si="4"/>
        <v>9</v>
      </c>
      <c r="AG20" s="6">
        <f t="shared" si="4"/>
        <v>0</v>
      </c>
      <c r="AH20" s="6">
        <f t="shared" si="4"/>
        <v>1</v>
      </c>
      <c r="AI20" s="6">
        <f t="shared" si="4"/>
        <v>12</v>
      </c>
      <c r="AJ20" s="6">
        <f t="shared" si="4"/>
        <v>71</v>
      </c>
      <c r="AK20" s="6">
        <f t="shared" si="4"/>
        <v>211</v>
      </c>
      <c r="AL20" s="6">
        <f t="shared" si="4"/>
        <v>308</v>
      </c>
    </row>
    <row r="21" spans="1:38" x14ac:dyDescent="0.3">
      <c r="A21" s="2" t="s">
        <v>80</v>
      </c>
      <c r="B21" s="2">
        <f t="shared" ref="B21:M21" si="5">B$14-B20-B22</f>
        <v>0</v>
      </c>
      <c r="C21" s="2">
        <f t="shared" si="5"/>
        <v>0</v>
      </c>
      <c r="D21" s="2">
        <f t="shared" si="5"/>
        <v>0</v>
      </c>
      <c r="E21" s="2">
        <f t="shared" si="5"/>
        <v>0</v>
      </c>
      <c r="F21" s="2">
        <f t="shared" si="5"/>
        <v>0</v>
      </c>
      <c r="G21" s="20"/>
      <c r="H21" s="20"/>
      <c r="I21" s="20"/>
      <c r="J21" s="20"/>
      <c r="K21" s="2">
        <f t="shared" si="5"/>
        <v>0</v>
      </c>
      <c r="L21" s="2">
        <f t="shared" si="5"/>
        <v>0</v>
      </c>
      <c r="M21" s="2">
        <f t="shared" si="5"/>
        <v>0</v>
      </c>
      <c r="X21" s="2" t="s">
        <v>81</v>
      </c>
      <c r="Y21" s="2">
        <v>1645</v>
      </c>
      <c r="Z21" s="2">
        <v>1.0754278470314811</v>
      </c>
      <c r="AA21" s="6">
        <f t="shared" si="4"/>
        <v>372.09803507289246</v>
      </c>
      <c r="AB21" s="6">
        <f t="shared" si="4"/>
        <v>307.57236425100359</v>
      </c>
      <c r="AC21" s="6">
        <f t="shared" si="4"/>
        <v>230.14155926473694</v>
      </c>
      <c r="AD21" s="6">
        <f t="shared" si="4"/>
        <v>141.95647580815552</v>
      </c>
      <c r="AE21" s="6">
        <f t="shared" si="4"/>
        <v>39.790830340164803</v>
      </c>
      <c r="AF21" s="6">
        <f t="shared" si="4"/>
        <v>5.3771392351574052</v>
      </c>
      <c r="AG21" s="6">
        <f t="shared" si="4"/>
        <v>0</v>
      </c>
      <c r="AH21" s="6">
        <f t="shared" si="4"/>
        <v>0</v>
      </c>
      <c r="AI21" s="6">
        <f t="shared" si="4"/>
        <v>10.75427847031481</v>
      </c>
      <c r="AJ21" s="6">
        <f t="shared" si="4"/>
        <v>76.355377139235159</v>
      </c>
      <c r="AK21" s="6">
        <f t="shared" si="4"/>
        <v>237.66955419395731</v>
      </c>
      <c r="AL21" s="6">
        <f t="shared" si="4"/>
        <v>347.36319459116839</v>
      </c>
    </row>
    <row r="22" spans="1:38" x14ac:dyDescent="0.3">
      <c r="A22" s="2" t="s">
        <v>82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0"/>
      <c r="H22" s="20"/>
      <c r="I22" s="20"/>
      <c r="J22" s="20"/>
      <c r="K22" s="23">
        <v>0</v>
      </c>
      <c r="L22" s="23">
        <v>0</v>
      </c>
      <c r="M22" s="23">
        <v>0</v>
      </c>
      <c r="X22" s="2" t="s">
        <v>83</v>
      </c>
      <c r="Y22" s="2">
        <v>1939</v>
      </c>
      <c r="Z22" s="2">
        <v>1.0442294402211472</v>
      </c>
      <c r="AA22" s="6">
        <f t="shared" si="4"/>
        <v>386.36489288182446</v>
      </c>
      <c r="AB22" s="6">
        <f t="shared" si="4"/>
        <v>324.75535590877678</v>
      </c>
      <c r="AC22" s="6">
        <f t="shared" si="4"/>
        <v>263.1458189357291</v>
      </c>
      <c r="AD22" s="6">
        <f t="shared" si="4"/>
        <v>190.04975812024878</v>
      </c>
      <c r="AE22" s="6">
        <f t="shared" si="4"/>
        <v>84.582584657912918</v>
      </c>
      <c r="AF22" s="6">
        <f t="shared" si="4"/>
        <v>25.061506565307532</v>
      </c>
      <c r="AG22" s="6">
        <f t="shared" si="4"/>
        <v>4.1769177608845887</v>
      </c>
      <c r="AH22" s="6">
        <f t="shared" si="4"/>
        <v>3.1326883206634415</v>
      </c>
      <c r="AI22" s="6">
        <f t="shared" si="4"/>
        <v>24.017277125086384</v>
      </c>
      <c r="AJ22" s="6">
        <f t="shared" si="4"/>
        <v>100.24602626123013</v>
      </c>
      <c r="AK22" s="6">
        <f t="shared" si="4"/>
        <v>260.01313061506562</v>
      </c>
      <c r="AL22" s="6">
        <f t="shared" si="4"/>
        <v>359.21492743607462</v>
      </c>
    </row>
    <row r="23" spans="1:38" hidden="1" x14ac:dyDescent="0.3">
      <c r="A23" s="2" t="s">
        <v>77</v>
      </c>
      <c r="B23" s="6">
        <f>B20*(IF($B$6&gt;=B$15,($B$6-B$15)*$B$7,0)+IF($C$6&gt;=B$15,($C$6-B$15)*$C$7,0)+IF($D$6&gt;=B$15,($D$6-B$15)*$D$7))</f>
        <v>8664</v>
      </c>
      <c r="C23" s="6">
        <f>C20*(IF($B$6&gt;=C$15,($B$6-C$15)*$B$7,0)+IF($C$6&gt;=C$15,($C$6-C$15)*$C$7,0)+IF($D$6&gt;=C$15,($D$6-C$15)*$D$7))</f>
        <v>7392</v>
      </c>
      <c r="D23" s="6">
        <f>D20*(IF($B$6&gt;=D$15,($B$6-D$15)*$B$7,0)+IF($C$6&gt;=D$15,($C$6-D$15)*$C$7,0)+IF($D$6&gt;=D$15,($D$6-D$15)*$D$7))</f>
        <v>6120.0000000000009</v>
      </c>
      <c r="E23" s="6">
        <f>E20*(IF($B$6&gt;=E$15,($B$6-E$15)*$B$7,0)+IF($C$6&gt;=E$15,($C$6-E$15)*$C$7,0)+IF($D$6&gt;=E$15,($D$6-E$15)*$D$7))</f>
        <v>4463.9999999999991</v>
      </c>
      <c r="F23" s="6">
        <f>F20*(IF($B$6&gt;=F$15,($B$6-F$15)*$B$7,0)+IF($C$6&gt;=F$15,($C$6-F$15)*$C$7,0)+IF($D$6&gt;=F$15,($D$6-F$15)*$D$7))</f>
        <v>2472.0000000000009</v>
      </c>
      <c r="G23" s="19"/>
      <c r="H23" s="19"/>
      <c r="I23" s="19"/>
      <c r="J23" s="19"/>
      <c r="K23" s="6">
        <f>K20*(IF($B$6&gt;=K$15,($B$6-K$15)*$B$7,0)+IF($C$6&gt;=K$15,($C$6-K$15)*$C$7,0)+IF($D$6&gt;=K$15,($D$6-K$15)*$D$7))</f>
        <v>2784</v>
      </c>
      <c r="L23" s="6">
        <f>L20*(IF($B$6&gt;=L$15,($B$6-L$15)*$B$7,0)+IF($C$6&gt;=L$15,($C$6-L$15)*$C$7,0)+IF($D$6&gt;=L$15,($D$6-L$15)*$D$7))</f>
        <v>5736</v>
      </c>
      <c r="M23" s="6">
        <f>M20*(IF($B$6&gt;=M$15,($B$6-M$15)*$B$7,0)+IF($C$6&gt;=M$15,($C$6-M$15)*$C$7,0)+IF($D$6&gt;=M$15,($D$6-M$15)*$D$7))</f>
        <v>8087.9999999999991</v>
      </c>
      <c r="X23" s="2" t="s">
        <v>84</v>
      </c>
      <c r="Y23" s="2">
        <v>1939</v>
      </c>
      <c r="Z23" s="2">
        <v>1.19713199723566</v>
      </c>
      <c r="AA23" s="6">
        <f t="shared" si="4"/>
        <v>442.93883897719422</v>
      </c>
      <c r="AB23" s="6">
        <f t="shared" si="4"/>
        <v>372.30805114029027</v>
      </c>
      <c r="AC23" s="6">
        <f t="shared" si="4"/>
        <v>301.67726330338633</v>
      </c>
      <c r="AD23" s="6">
        <f t="shared" si="4"/>
        <v>217.87802349689011</v>
      </c>
      <c r="AE23" s="6">
        <f t="shared" si="4"/>
        <v>96.967691776088458</v>
      </c>
      <c r="AF23" s="6">
        <f t="shared" si="4"/>
        <v>28.73116793365584</v>
      </c>
      <c r="AG23" s="6">
        <f t="shared" si="4"/>
        <v>4.78852798894264</v>
      </c>
      <c r="AH23" s="6">
        <f t="shared" si="4"/>
        <v>3.59139599170698</v>
      </c>
      <c r="AI23" s="6">
        <f t="shared" si="4"/>
        <v>27.534035936420182</v>
      </c>
      <c r="AJ23" s="6">
        <f t="shared" si="4"/>
        <v>114.92467173462336</v>
      </c>
      <c r="AK23" s="6">
        <f t="shared" si="4"/>
        <v>298.08586731167935</v>
      </c>
      <c r="AL23" s="6">
        <f t="shared" si="4"/>
        <v>411.81340704906705</v>
      </c>
    </row>
    <row r="24" spans="1:38" hidden="1" x14ac:dyDescent="0.3">
      <c r="A24" s="2" t="s">
        <v>85</v>
      </c>
      <c r="B24" s="6">
        <f>B21*(IF($B$6&gt;=B$15,($B$6-B$15)*$B$8,0)+IF($C$6&gt;=B$15,($C$6-B$15)*$C$8,0)+IF($D$6&gt;=B$15,($D$6-B$15)*$D$8))</f>
        <v>0</v>
      </c>
      <c r="C24" s="6">
        <f>C21*(IF($B$6&gt;=C$15,($B$6-C$15)*$B$8,0)+IF($C$6&gt;=C$15,($C$6-C$15)*$C$8,0)+IF($D$6&gt;=C$15,($D$6-C$15)*$D$8))</f>
        <v>0</v>
      </c>
      <c r="D24" s="6">
        <f>D21*(IF($B$6&gt;=D$15,($B$6-D$15)*$B$8,0)+IF($C$6&gt;=D$15,($C$6-D$15)*$C$8,0)+IF($D$6&gt;=D$15,($D$6-D$15)*$D$8))</f>
        <v>0</v>
      </c>
      <c r="E24" s="6">
        <f>E21*(IF($B$6&gt;=E$15,($B$6-E$15)*$B$8,0)+IF($C$6&gt;=E$15,($C$6-E$15)*$C$8,0)+IF($D$6&gt;=E$15,($D$6-E$15)*$D$8))</f>
        <v>0</v>
      </c>
      <c r="F24" s="6">
        <f>F21*(IF($B$6&gt;=F$15,($B$6-F$15)*$B$8,0)+IF($C$6&gt;=F$15,($C$6-F$15)*$C$8,0)+IF($D$6&gt;=F$15,($D$6-F$15)*$D$8))</f>
        <v>0</v>
      </c>
      <c r="G24" s="19"/>
      <c r="H24" s="19"/>
      <c r="I24" s="19"/>
      <c r="J24" s="19"/>
      <c r="K24" s="6">
        <f>K21*(IF($B$6&gt;=K$15,($B$6-K$15)*$B$8,0)+IF($C$6&gt;=K$15,($C$6-K$15)*$C$8,0)+IF($D$6&gt;=K$15,($D$6-K$15)*$D$8))</f>
        <v>0</v>
      </c>
      <c r="L24" s="6">
        <f>L21*(IF($B$6&gt;=L$15,($B$6-L$15)*$B$8,0)+IF($C$6&gt;=L$15,($C$6-L$15)*$C$8,0)+IF($D$6&gt;=L$15,($D$6-L$15)*$D$8))</f>
        <v>0</v>
      </c>
      <c r="M24" s="6">
        <f>M21*(IF($B$6&gt;=M$15,($B$6-M$15)*$B$8,0)+IF($C$6&gt;=M$15,($C$6-M$15)*$C$8,0)+IF($D$6&gt;=M$15,($D$6-M$15)*$D$8))</f>
        <v>0</v>
      </c>
      <c r="X24" s="2" t="s">
        <v>86</v>
      </c>
      <c r="Y24" s="2">
        <v>1539</v>
      </c>
      <c r="Z24" s="2">
        <v>1.0187016337059329</v>
      </c>
      <c r="AA24" s="6">
        <f t="shared" si="4"/>
        <v>318.85361134995702</v>
      </c>
      <c r="AB24" s="6">
        <f t="shared" si="4"/>
        <v>271.99333619948408</v>
      </c>
      <c r="AC24" s="6">
        <f t="shared" si="4"/>
        <v>215.96474634565777</v>
      </c>
      <c r="AD24" s="6">
        <f t="shared" si="4"/>
        <v>142.61822871883061</v>
      </c>
      <c r="AE24" s="6">
        <f t="shared" si="4"/>
        <v>52.972484952708513</v>
      </c>
      <c r="AF24" s="6">
        <f t="shared" si="4"/>
        <v>7.1309114359415302</v>
      </c>
      <c r="AG24" s="6">
        <f t="shared" si="4"/>
        <v>0</v>
      </c>
      <c r="AH24" s="6">
        <f t="shared" si="4"/>
        <v>0</v>
      </c>
      <c r="AI24" s="6">
        <f t="shared" si="4"/>
        <v>11.205717970765262</v>
      </c>
      <c r="AJ24" s="6">
        <f t="shared" si="4"/>
        <v>62.140799656061908</v>
      </c>
      <c r="AK24" s="6">
        <f t="shared" si="4"/>
        <v>193.55331040412725</v>
      </c>
      <c r="AL24" s="6">
        <f t="shared" si="4"/>
        <v>291.34866723989683</v>
      </c>
    </row>
    <row r="25" spans="1:38" hidden="1" x14ac:dyDescent="0.3">
      <c r="A25" s="2" t="s">
        <v>87</v>
      </c>
      <c r="B25" s="6">
        <f>B22*(IF($B$6&gt;=B$15,($B$6-B$15)*$B$9,0)+IF($C$6&gt;=B$15,($C$6-B$15)*$C$9,0)+IF($D$6&gt;=B$15,($D$6-B$15)*$D$9))</f>
        <v>0</v>
      </c>
      <c r="C25" s="6">
        <f>C22*(IF($B$6&gt;=C$15,($B$6-C$15)*$B$9,0)+IF($C$6&gt;=C$15,($C$6-C$15)*$C$9,0)+IF($D$6&gt;=C$15,($D$6-C$15)*$D$9))</f>
        <v>0</v>
      </c>
      <c r="D25" s="6">
        <f>D22*(IF($B$6&gt;=D$15,($B$6-D$15)*$B$9,0)+IF($C$6&gt;=D$15,($C$6-D$15)*$C$9,0)+IF($D$6&gt;=D$15,($D$6-D$15)*$D$9))</f>
        <v>0</v>
      </c>
      <c r="E25" s="6">
        <f>E22*(IF($B$6&gt;=E$15,($B$6-E$15)*$B$9,0)+IF($C$6&gt;=E$15,($C$6-E$15)*$C$9,0)+IF($D$6&gt;=E$15,($D$6-E$15)*$D$9))</f>
        <v>0</v>
      </c>
      <c r="F25" s="6">
        <f>F22*(IF($B$6&gt;=F$15,($B$6-F$15)*$B$9,0)+IF($C$6&gt;=F$15,($C$6-F$15)*$C$9,0)+IF($D$6&gt;=F$15,($D$6-F$15)*$D$9))</f>
        <v>0</v>
      </c>
      <c r="G25" s="19"/>
      <c r="H25" s="19"/>
      <c r="I25" s="19"/>
      <c r="J25" s="19"/>
      <c r="K25" s="6">
        <f>K22*(IF($B$6&gt;=K$15,($B$6-K$15)*$B$9,0)+IF($C$6&gt;=K$15,($C$6-K$15)*$C$9,0)+IF($D$6&gt;=K$15,($D$6-K$15)*$D$9))</f>
        <v>0</v>
      </c>
      <c r="L25" s="6">
        <f>L22*(IF($B$6&gt;=L$15,($B$6-L$15)*$B$9,0)+IF($C$6&gt;=L$15,($C$6-L$15)*$C$9,0)+IF($D$6&gt;=L$15,($D$6-L$15)*$D$9))</f>
        <v>0</v>
      </c>
      <c r="M25" s="6">
        <f>M22*(IF($B$6&gt;=M$15,($B$6-M$15)*$B$9,0)+IF($C$6&gt;=M$15,($C$6-M$15)*$C$9,0)+IF($D$6&gt;=M$15,($D$6-M$15)*$D$9))</f>
        <v>0</v>
      </c>
      <c r="X25" s="2" t="s">
        <v>88</v>
      </c>
      <c r="Y25" s="2">
        <v>1645</v>
      </c>
      <c r="Z25" s="2">
        <v>1</v>
      </c>
      <c r="AA25" s="6">
        <f t="shared" si="4"/>
        <v>346</v>
      </c>
      <c r="AB25" s="6">
        <f t="shared" si="4"/>
        <v>286</v>
      </c>
      <c r="AC25" s="6">
        <f t="shared" si="4"/>
        <v>214</v>
      </c>
      <c r="AD25" s="6">
        <f t="shared" si="4"/>
        <v>132</v>
      </c>
      <c r="AE25" s="6">
        <f t="shared" si="4"/>
        <v>37</v>
      </c>
      <c r="AF25" s="6">
        <f t="shared" si="4"/>
        <v>5</v>
      </c>
      <c r="AG25" s="6">
        <f t="shared" si="4"/>
        <v>0</v>
      </c>
      <c r="AH25" s="6">
        <f t="shared" si="4"/>
        <v>0</v>
      </c>
      <c r="AI25" s="6">
        <f t="shared" si="4"/>
        <v>10</v>
      </c>
      <c r="AJ25" s="6">
        <f t="shared" si="4"/>
        <v>71</v>
      </c>
      <c r="AK25" s="6">
        <f t="shared" si="4"/>
        <v>221</v>
      </c>
      <c r="AL25" s="6">
        <f t="shared" si="4"/>
        <v>323</v>
      </c>
    </row>
    <row r="26" spans="1:38" ht="16.5" x14ac:dyDescent="0.35">
      <c r="A26" s="4" t="s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X26" s="2" t="s">
        <v>89</v>
      </c>
      <c r="Y26" s="2">
        <v>1429</v>
      </c>
      <c r="Z26" s="2">
        <v>1</v>
      </c>
      <c r="AA26" s="6">
        <f t="shared" si="4"/>
        <v>299</v>
      </c>
      <c r="AB26" s="6">
        <f t="shared" si="4"/>
        <v>252</v>
      </c>
      <c r="AC26" s="6">
        <f t="shared" si="4"/>
        <v>193</v>
      </c>
      <c r="AD26" s="6">
        <f t="shared" si="4"/>
        <v>126</v>
      </c>
      <c r="AE26" s="6">
        <f t="shared" si="4"/>
        <v>41</v>
      </c>
      <c r="AF26" s="6">
        <f t="shared" si="4"/>
        <v>4</v>
      </c>
      <c r="AG26" s="6">
        <f t="shared" si="4"/>
        <v>0</v>
      </c>
      <c r="AH26" s="6">
        <f t="shared" si="4"/>
        <v>0</v>
      </c>
      <c r="AI26" s="6">
        <f t="shared" si="4"/>
        <v>6</v>
      </c>
      <c r="AJ26" s="6">
        <f t="shared" si="4"/>
        <v>54</v>
      </c>
      <c r="AK26" s="6">
        <f t="shared" si="4"/>
        <v>179</v>
      </c>
      <c r="AL26" s="6">
        <f t="shared" si="4"/>
        <v>275</v>
      </c>
    </row>
    <row r="27" spans="1:38" x14ac:dyDescent="0.3">
      <c r="A27" s="2" t="s">
        <v>75</v>
      </c>
      <c r="B27" s="23">
        <v>23</v>
      </c>
      <c r="C27" s="23">
        <v>20</v>
      </c>
      <c r="D27" s="23">
        <v>23</v>
      </c>
      <c r="E27" s="23">
        <v>22</v>
      </c>
      <c r="F27" s="23">
        <v>23</v>
      </c>
      <c r="G27" s="20"/>
      <c r="H27" s="20"/>
      <c r="I27" s="20"/>
      <c r="J27" s="20"/>
      <c r="K27" s="23">
        <v>23</v>
      </c>
      <c r="L27" s="23">
        <v>22</v>
      </c>
      <c r="M27" s="23">
        <v>23</v>
      </c>
      <c r="X27" s="2" t="s">
        <v>90</v>
      </c>
      <c r="Y27" s="2">
        <v>3134</v>
      </c>
      <c r="Z27" s="2">
        <v>0.95541198898538449</v>
      </c>
      <c r="AA27" s="6">
        <f t="shared" si="4"/>
        <v>444.26657487820381</v>
      </c>
      <c r="AB27" s="6">
        <f t="shared" si="4"/>
        <v>396.49597542893457</v>
      </c>
      <c r="AC27" s="6">
        <f t="shared" si="4"/>
        <v>365.92279178140228</v>
      </c>
      <c r="AD27" s="6">
        <f t="shared" si="4"/>
        <v>305.73183647532301</v>
      </c>
      <c r="AE27" s="6">
        <f t="shared" si="4"/>
        <v>201.59192967591613</v>
      </c>
      <c r="AF27" s="6">
        <f t="shared" si="4"/>
        <v>106.05073077737768</v>
      </c>
      <c r="AG27" s="6">
        <f t="shared" si="4"/>
        <v>55.413895361152299</v>
      </c>
      <c r="AH27" s="6">
        <f t="shared" si="4"/>
        <v>49.681423427239991</v>
      </c>
      <c r="AI27" s="6">
        <f t="shared" si="4"/>
        <v>107.96155475534844</v>
      </c>
      <c r="AJ27" s="6">
        <f t="shared" si="4"/>
        <v>202.54734166490152</v>
      </c>
      <c r="AK27" s="6">
        <f t="shared" si="4"/>
        <v>341.08208006778227</v>
      </c>
      <c r="AL27" s="6">
        <f t="shared" si="4"/>
        <v>417.51503918661302</v>
      </c>
    </row>
    <row r="28" spans="1:38" x14ac:dyDescent="0.3">
      <c r="A28" s="2" t="s">
        <v>80</v>
      </c>
      <c r="B28" s="2">
        <f t="shared" ref="B28:F28" si="6">B$14-B27-B29</f>
        <v>8</v>
      </c>
      <c r="C28" s="2">
        <f t="shared" si="6"/>
        <v>8</v>
      </c>
      <c r="D28" s="2">
        <f t="shared" si="6"/>
        <v>8</v>
      </c>
      <c r="E28" s="2">
        <f t="shared" si="6"/>
        <v>8</v>
      </c>
      <c r="F28" s="2">
        <f t="shared" si="6"/>
        <v>8</v>
      </c>
      <c r="G28" s="20"/>
      <c r="H28" s="20"/>
      <c r="I28" s="20"/>
      <c r="J28" s="20"/>
      <c r="K28" s="2">
        <f t="shared" ref="K28:M28" si="7">K$14-K27-K29</f>
        <v>8</v>
      </c>
      <c r="L28" s="2">
        <f t="shared" si="7"/>
        <v>8</v>
      </c>
      <c r="M28" s="2">
        <f t="shared" si="7"/>
        <v>8</v>
      </c>
      <c r="X28" s="2" t="s">
        <v>91</v>
      </c>
      <c r="Y28" s="2">
        <v>1429</v>
      </c>
      <c r="Z28" s="2">
        <v>1.2839298582752823</v>
      </c>
      <c r="AA28" s="6">
        <f t="shared" si="4"/>
        <v>383.89502762430942</v>
      </c>
      <c r="AB28" s="6">
        <f t="shared" si="4"/>
        <v>323.55032428537112</v>
      </c>
      <c r="AC28" s="6">
        <f t="shared" si="4"/>
        <v>247.79846264712947</v>
      </c>
      <c r="AD28" s="6">
        <f t="shared" si="4"/>
        <v>161.77516214268556</v>
      </c>
      <c r="AE28" s="6">
        <f t="shared" si="4"/>
        <v>52.641124189286572</v>
      </c>
      <c r="AF28" s="6">
        <f t="shared" si="4"/>
        <v>5.1357194331011291</v>
      </c>
      <c r="AG28" s="6">
        <f t="shared" si="4"/>
        <v>0</v>
      </c>
      <c r="AH28" s="6">
        <f t="shared" si="4"/>
        <v>0</v>
      </c>
      <c r="AI28" s="6">
        <f t="shared" si="4"/>
        <v>7.7035791496516932</v>
      </c>
      <c r="AJ28" s="6">
        <f t="shared" si="4"/>
        <v>69.332212346865248</v>
      </c>
      <c r="AK28" s="6">
        <f t="shared" si="4"/>
        <v>229.82344463127552</v>
      </c>
      <c r="AL28" s="6">
        <f t="shared" si="4"/>
        <v>353.08071102570261</v>
      </c>
    </row>
    <row r="29" spans="1:38" x14ac:dyDescent="0.3">
      <c r="A29" s="2" t="s">
        <v>82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0"/>
      <c r="H29" s="20"/>
      <c r="I29" s="20"/>
      <c r="J29" s="20"/>
      <c r="K29" s="23">
        <v>0</v>
      </c>
      <c r="L29" s="23">
        <v>0</v>
      </c>
      <c r="M29" s="23">
        <v>0</v>
      </c>
      <c r="X29" s="2" t="s">
        <v>92</v>
      </c>
      <c r="Y29" s="2">
        <v>2008</v>
      </c>
      <c r="Z29" s="2">
        <v>1</v>
      </c>
      <c r="AA29" s="6">
        <f t="shared" si="4"/>
        <v>393</v>
      </c>
      <c r="AB29" s="6">
        <f t="shared" si="4"/>
        <v>327</v>
      </c>
      <c r="AC29" s="6">
        <f t="shared" si="4"/>
        <v>257</v>
      </c>
      <c r="AD29" s="6">
        <f t="shared" si="4"/>
        <v>172</v>
      </c>
      <c r="AE29" s="6">
        <f t="shared" si="4"/>
        <v>67</v>
      </c>
      <c r="AF29" s="6">
        <f t="shared" si="4"/>
        <v>15</v>
      </c>
      <c r="AG29" s="6">
        <f t="shared" si="4"/>
        <v>2</v>
      </c>
      <c r="AH29" s="6">
        <f t="shared" si="4"/>
        <v>2</v>
      </c>
      <c r="AI29" s="6">
        <f t="shared" si="4"/>
        <v>24</v>
      </c>
      <c r="AJ29" s="6">
        <f t="shared" si="4"/>
        <v>114</v>
      </c>
      <c r="AK29" s="6">
        <f t="shared" si="4"/>
        <v>267</v>
      </c>
      <c r="AL29" s="6">
        <f t="shared" si="4"/>
        <v>368</v>
      </c>
    </row>
    <row r="30" spans="1:38" hidden="1" x14ac:dyDescent="0.3">
      <c r="A30" s="2" t="s">
        <v>93</v>
      </c>
      <c r="B30" s="6">
        <f>B27*(IF($F$6&gt;=B$15,($F$6-B$15)*$F$7,0)+IF($G$6&gt;=B$15,($G$6-B$15)*$G$7,0)+IF($H$6&gt;=B$15,($H$6-B$15)*$H$7))</f>
        <v>0</v>
      </c>
      <c r="C30" s="6">
        <f>C27*(IF($F$6&gt;=C$15,($F$6-C$15)*$F$7,0)+IF($G$6&gt;=C$15,($G$6-C$15)*$G$7,0)+IF($H$6&gt;=C$15,($H$6-C$15)*$H$7))</f>
        <v>0</v>
      </c>
      <c r="D30" s="6">
        <f>D27*(IF($F$6&gt;=D$15,($F$6-D$15)*$F$7,0)+IF($G$6&gt;=D$15,($G$6-D$15)*$G$7,0)+IF($H$6&gt;=D$15,($H$6-D$15)*$H$7))</f>
        <v>0</v>
      </c>
      <c r="E30" s="6">
        <f>E27*(IF($F$6&gt;=E$15,($F$6-E$15)*$F$7,0)+IF($G$6&gt;=E$15,($G$6-E$15)*$G$7,0)+IF($H$6&gt;=E$15,($H$6-E$15)*$H$7))</f>
        <v>0</v>
      </c>
      <c r="F30" s="6">
        <f>F27*(IF($F$6&gt;=F$15,($F$6-F$15)*$F$7,0)+IF($G$6&gt;=F$15,($G$6-F$15)*$G$7,0)+IF($H$6&gt;=F$15,($H$6-F$15)*$H$7))</f>
        <v>0</v>
      </c>
      <c r="G30" s="19"/>
      <c r="H30" s="19"/>
      <c r="I30" s="19"/>
      <c r="J30" s="19"/>
      <c r="K30" s="6">
        <f>K27*(IF($F$6&gt;=K$15,($F$6-K$15)*$F$7,0)+IF($G$6&gt;=K$15,($G$6-K$15)*$G$7,0)+IF($H$6&gt;=K$15,($H$6-K$15)*$H$7))</f>
        <v>0</v>
      </c>
      <c r="L30" s="6">
        <f>L27*(IF($F$6&gt;=L$15,($F$6-L$15)*$F$7,0)+IF($G$6&gt;=L$15,($G$6-L$15)*$G$7,0)+IF($H$6&gt;=L$15,($H$6-L$15)*$H$7))</f>
        <v>0</v>
      </c>
      <c r="M30" s="6">
        <f>M27*(IF($F$6&gt;=M$15,($F$6-M$15)*$F$7,0)+IF($G$6&gt;=M$15,($G$6-M$15)*$G$7,0)+IF($H$6&gt;=M$15,($H$6-M$15)*$H$7))</f>
        <v>0</v>
      </c>
      <c r="X30" s="2" t="s">
        <v>94</v>
      </c>
      <c r="Y30" s="2">
        <v>1528</v>
      </c>
      <c r="Z30" s="2">
        <v>1</v>
      </c>
      <c r="AA30" s="6">
        <f t="shared" si="4"/>
        <v>309</v>
      </c>
      <c r="AB30" s="6">
        <f t="shared" si="4"/>
        <v>261</v>
      </c>
      <c r="AC30" s="6">
        <f t="shared" si="4"/>
        <v>206</v>
      </c>
      <c r="AD30" s="6">
        <f t="shared" si="4"/>
        <v>138</v>
      </c>
      <c r="AE30" s="6">
        <f t="shared" si="4"/>
        <v>52</v>
      </c>
      <c r="AF30" s="6">
        <f t="shared" si="4"/>
        <v>7</v>
      </c>
      <c r="AG30" s="6">
        <f t="shared" si="4"/>
        <v>0</v>
      </c>
      <c r="AH30" s="6">
        <f t="shared" si="4"/>
        <v>1</v>
      </c>
      <c r="AI30" s="6">
        <f t="shared" si="4"/>
        <v>12</v>
      </c>
      <c r="AJ30" s="6">
        <f t="shared" si="4"/>
        <v>67</v>
      </c>
      <c r="AK30" s="6">
        <f t="shared" si="4"/>
        <v>190</v>
      </c>
      <c r="AL30" s="6">
        <f t="shared" si="4"/>
        <v>285</v>
      </c>
    </row>
    <row r="31" spans="1:38" hidden="1" x14ac:dyDescent="0.3">
      <c r="A31" s="2" t="s">
        <v>95</v>
      </c>
      <c r="B31" s="6">
        <f>B28*(IF($F$6&gt;=B$15,($F$6-B$15)*$F$8,0)+IF($G$6&gt;=B$15,($G$6-B$15)*$G$8,0)+IF($H$6&gt;=B$15,($H$6-B$15)*$H$8))</f>
        <v>0</v>
      </c>
      <c r="C31" s="6">
        <f>C28*(IF($F$6&gt;=C$15,($F$6-C$15)*$F$8,0)+IF($G$6&gt;=C$15,($G$6-C$15)*$G$8,0)+IF($H$6&gt;=C$15,($H$6-C$15)*$H$8))</f>
        <v>0</v>
      </c>
      <c r="D31" s="6">
        <f>D28*(IF($F$6&gt;=D$15,($F$6-D$15)*$F$8,0)+IF($G$6&gt;=D$15,($G$6-D$15)*$G$8,0)+IF($H$6&gt;=D$15,($H$6-D$15)*$H$8))</f>
        <v>0</v>
      </c>
      <c r="E31" s="6">
        <f>E28*(IF($F$6&gt;=E$15,($F$6-E$15)*$F$8,0)+IF($G$6&gt;=E$15,($G$6-E$15)*$G$8,0)+IF($H$6&gt;=E$15,($H$6-E$15)*$H$8))</f>
        <v>0</v>
      </c>
      <c r="F31" s="6">
        <f>F28*(IF($F$6&gt;=F$15,($F$6-F$15)*$F$8,0)+IF($G$6&gt;=F$15,($G$6-F$15)*$G$8,0)+IF($H$6&gt;=F$15,($H$6-F$15)*$H$8))</f>
        <v>0</v>
      </c>
      <c r="G31" s="19"/>
      <c r="H31" s="19"/>
      <c r="I31" s="19"/>
      <c r="J31" s="19"/>
      <c r="K31" s="6">
        <f>K28*(IF($F$6&gt;=K$15,($F$6-K$15)*$F$8,0)+IF($G$6&gt;=K$15,($G$6-K$15)*$G$8,0)+IF($H$6&gt;=K$15,($H$6-K$15)*$H$8))</f>
        <v>0</v>
      </c>
      <c r="L31" s="6">
        <f>L28*(IF($F$6&gt;=L$15,($F$6-L$15)*$F$8,0)+IF($G$6&gt;=L$15,($G$6-L$15)*$G$8,0)+IF($H$6&gt;=L$15,($H$6-L$15)*$H$8))</f>
        <v>0</v>
      </c>
      <c r="M31" s="6">
        <f>M28*(IF($F$6&gt;=M$15,($F$6-M$15)*$F$8,0)+IF($G$6&gt;=M$15,($G$6-M$15)*$G$8,0)+IF($H$6&gt;=M$15,($H$6-M$15)*$H$8))</f>
        <v>0</v>
      </c>
      <c r="X31" s="2" t="s">
        <v>96</v>
      </c>
      <c r="Y31" s="2">
        <v>1429</v>
      </c>
      <c r="Z31" s="2">
        <v>0.8419409079990392</v>
      </c>
      <c r="AA31" s="6">
        <f t="shared" si="4"/>
        <v>251.74033149171271</v>
      </c>
      <c r="AB31" s="6">
        <f t="shared" si="4"/>
        <v>212.16910881575788</v>
      </c>
      <c r="AC31" s="6">
        <f t="shared" si="4"/>
        <v>162.49459524381456</v>
      </c>
      <c r="AD31" s="6">
        <f t="shared" si="4"/>
        <v>106.08455440787894</v>
      </c>
      <c r="AE31" s="6">
        <f t="shared" si="4"/>
        <v>34.51957722796061</v>
      </c>
      <c r="AF31" s="6">
        <f t="shared" si="4"/>
        <v>3.3677636319961568</v>
      </c>
      <c r="AG31" s="6">
        <f t="shared" si="4"/>
        <v>0</v>
      </c>
      <c r="AH31" s="6">
        <f t="shared" si="4"/>
        <v>0</v>
      </c>
      <c r="AI31" s="6">
        <f t="shared" si="4"/>
        <v>5.0516454479942352</v>
      </c>
      <c r="AJ31" s="6">
        <f t="shared" si="4"/>
        <v>45.464809031948114</v>
      </c>
      <c r="AK31" s="6">
        <f t="shared" si="4"/>
        <v>150.70742253182803</v>
      </c>
      <c r="AL31" s="6">
        <f t="shared" si="4"/>
        <v>231.53374969973578</v>
      </c>
    </row>
    <row r="32" spans="1:38" hidden="1" x14ac:dyDescent="0.3">
      <c r="A32" s="2" t="s">
        <v>97</v>
      </c>
      <c r="B32" s="6">
        <f>B29*(IF($F$6&gt;=B$15,($F$6-B$15)*$F$9,0)+IF($G$6&gt;=B$15,($G$6-B$15)*$G$9,0)+IF($H$6&gt;=B$15,($H$6-B$15)*$H$9))</f>
        <v>0</v>
      </c>
      <c r="C32" s="6">
        <f>C29*(IF($F$6&gt;=C$15,($F$6-C$15)*$F$9,0)+IF($G$6&gt;=C$15,($G$6-C$15)*$G$9,0)+IF($H$6&gt;=C$15,($H$6-C$15)*$H$9))</f>
        <v>0</v>
      </c>
      <c r="D32" s="6">
        <f>D29*(IF($F$6&gt;=D$15,($F$6-D$15)*$F$9,0)+IF($G$6&gt;=D$15,($G$6-D$15)*$G$9,0)+IF($H$6&gt;=D$15,($H$6-D$15)*$H$9))</f>
        <v>0</v>
      </c>
      <c r="E32" s="6">
        <f>E29*(IF($F$6&gt;=E$15,($F$6-E$15)*$F$9,0)+IF($G$6&gt;=E$15,($G$6-E$15)*$G$9,0)+IF($H$6&gt;=E$15,($H$6-E$15)*$H$9))</f>
        <v>0</v>
      </c>
      <c r="F32" s="6">
        <f>F29*(IF($F$6&gt;=F$15,($F$6-F$15)*$F$9,0)+IF($G$6&gt;=F$15,($G$6-F$15)*$G$9,0)+IF($H$6&gt;=F$15,($H$6-F$15)*$H$9))</f>
        <v>0</v>
      </c>
      <c r="G32" s="19"/>
      <c r="H32" s="19"/>
      <c r="I32" s="19"/>
      <c r="J32" s="19"/>
      <c r="K32" s="6">
        <f>K29*(IF($F$6&gt;=K$15,($F$6-K$15)*$F$9,0)+IF($G$6&gt;=K$15,($G$6-K$15)*$G$9,0)+IF($H$6&gt;=K$15,($H$6-K$15)*$H$9))</f>
        <v>0</v>
      </c>
      <c r="L32" s="6">
        <f>L29*(IF($F$6&gt;=L$15,($F$6-L$15)*$F$9,0)+IF($G$6&gt;=L$15,($G$6-L$15)*$G$9,0)+IF($H$6&gt;=L$15,($H$6-L$15)*$H$9))</f>
        <v>0</v>
      </c>
      <c r="M32" s="6">
        <f>M29*(IF($F$6&gt;=M$15,($F$6-M$15)*$F$9,0)+IF($G$6&gt;=M$15,($G$6-M$15)*$G$9,0)+IF($H$6&gt;=M$15,($H$6-M$15)*$H$9))</f>
        <v>0</v>
      </c>
      <c r="X32" s="2" t="s">
        <v>98</v>
      </c>
      <c r="Y32" s="2">
        <v>1939</v>
      </c>
      <c r="Z32" s="2">
        <v>1.3220456116102282</v>
      </c>
      <c r="AA32" s="6">
        <f t="shared" si="4"/>
        <v>489.1568762957844</v>
      </c>
      <c r="AB32" s="6">
        <f t="shared" si="4"/>
        <v>411.15618521078096</v>
      </c>
      <c r="AC32" s="6">
        <f t="shared" si="4"/>
        <v>333.15549412577752</v>
      </c>
      <c r="AD32" s="6">
        <f t="shared" si="4"/>
        <v>240.61230131306152</v>
      </c>
      <c r="AE32" s="6">
        <f t="shared" si="4"/>
        <v>107.08569454042848</v>
      </c>
      <c r="AF32" s="6">
        <f t="shared" si="4"/>
        <v>31.729094678645474</v>
      </c>
      <c r="AG32" s="6">
        <f t="shared" si="4"/>
        <v>5.2881824464409126</v>
      </c>
      <c r="AH32" s="6">
        <f t="shared" si="4"/>
        <v>3.9661368348306842</v>
      </c>
      <c r="AI32" s="6">
        <f t="shared" si="4"/>
        <v>30.407049067035249</v>
      </c>
      <c r="AJ32" s="6">
        <f t="shared" si="4"/>
        <v>126.9163787145819</v>
      </c>
      <c r="AK32" s="6">
        <f t="shared" si="4"/>
        <v>329.18935729094682</v>
      </c>
      <c r="AL32" s="6">
        <f t="shared" si="4"/>
        <v>454.7836903939185</v>
      </c>
    </row>
    <row r="33" spans="1:38" ht="16.5" x14ac:dyDescent="0.35">
      <c r="A33" s="4" t="s">
        <v>52</v>
      </c>
      <c r="B33" s="24" t="s">
        <v>99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X33" s="2" t="s">
        <v>100</v>
      </c>
      <c r="Y33" s="2">
        <v>1480</v>
      </c>
      <c r="Z33" s="2">
        <v>1.0165270018621975</v>
      </c>
      <c r="AA33" s="6">
        <f t="shared" si="4"/>
        <v>305.97462756052141</v>
      </c>
      <c r="AB33" s="6">
        <f t="shared" si="4"/>
        <v>261.24743947858474</v>
      </c>
      <c r="AC33" s="6">
        <f t="shared" si="4"/>
        <v>206.35498137802608</v>
      </c>
      <c r="AD33" s="6">
        <f t="shared" si="4"/>
        <v>138.24767225325886</v>
      </c>
      <c r="AE33" s="6">
        <f t="shared" si="4"/>
        <v>49.809823091247679</v>
      </c>
      <c r="AF33" s="6">
        <f t="shared" si="4"/>
        <v>6.0991620111731848</v>
      </c>
      <c r="AG33" s="6">
        <f t="shared" si="4"/>
        <v>0</v>
      </c>
      <c r="AH33" s="6">
        <f t="shared" si="4"/>
        <v>0</v>
      </c>
      <c r="AI33" s="6">
        <f t="shared" si="4"/>
        <v>9.1487430167597772</v>
      </c>
      <c r="AJ33" s="6">
        <f t="shared" si="4"/>
        <v>59.975093109869647</v>
      </c>
      <c r="AK33" s="6">
        <f t="shared" si="4"/>
        <v>185.00791433891993</v>
      </c>
      <c r="AL33" s="6">
        <f t="shared" si="4"/>
        <v>282.59450651769089</v>
      </c>
    </row>
    <row r="34" spans="1:38" hidden="1" x14ac:dyDescent="0.3">
      <c r="B34" s="2">
        <v>2</v>
      </c>
      <c r="C34" s="2">
        <v>3</v>
      </c>
      <c r="D34" s="2">
        <v>4</v>
      </c>
      <c r="E34" s="2">
        <v>5</v>
      </c>
      <c r="F34" s="2">
        <v>6</v>
      </c>
      <c r="G34" s="20"/>
      <c r="H34" s="20"/>
      <c r="I34" s="20"/>
      <c r="J34" s="20"/>
      <c r="K34" s="2">
        <v>11</v>
      </c>
      <c r="L34" s="2">
        <v>12</v>
      </c>
      <c r="M34" s="2">
        <v>13</v>
      </c>
    </row>
    <row r="35" spans="1:38" x14ac:dyDescent="0.3">
      <c r="A35" s="2" t="str">
        <f>CONCATENATE($B$33," C")</f>
        <v>Ecole 4j C</v>
      </c>
      <c r="B35" s="2">
        <f t="shared" ref="B35:F37" si="8">VLOOKUP($A35,$A$44:$M$73,B$34,FALSE)</f>
        <v>12</v>
      </c>
      <c r="C35" s="2">
        <f t="shared" si="8"/>
        <v>8</v>
      </c>
      <c r="D35" s="2">
        <f t="shared" si="8"/>
        <v>16</v>
      </c>
      <c r="E35" s="2">
        <f t="shared" si="8"/>
        <v>8</v>
      </c>
      <c r="F35" s="2">
        <f t="shared" si="8"/>
        <v>16</v>
      </c>
      <c r="G35" s="20"/>
      <c r="H35" s="20"/>
      <c r="I35" s="20"/>
      <c r="J35" s="20"/>
      <c r="K35" s="2">
        <f t="shared" ref="K35:M37" si="9">VLOOKUP($A35,$A$44:$M$73,K$34,FALSE)</f>
        <v>12</v>
      </c>
      <c r="L35" s="2">
        <f t="shared" si="9"/>
        <v>12</v>
      </c>
      <c r="M35" s="2">
        <f t="shared" si="9"/>
        <v>12</v>
      </c>
    </row>
    <row r="36" spans="1:38" x14ac:dyDescent="0.3">
      <c r="A36" s="2" t="str">
        <f>CONCATENATE($B$33," R")</f>
        <v>Ecole 4j R</v>
      </c>
      <c r="B36" s="2">
        <f t="shared" si="8"/>
        <v>12</v>
      </c>
      <c r="C36" s="2">
        <f t="shared" si="8"/>
        <v>6</v>
      </c>
      <c r="D36" s="2">
        <f t="shared" si="8"/>
        <v>15</v>
      </c>
      <c r="E36" s="2">
        <f t="shared" si="8"/>
        <v>8</v>
      </c>
      <c r="F36" s="2">
        <f t="shared" si="8"/>
        <v>15</v>
      </c>
      <c r="G36" s="20"/>
      <c r="H36" s="20"/>
      <c r="I36" s="20"/>
      <c r="J36" s="20"/>
      <c r="K36" s="2">
        <f t="shared" si="9"/>
        <v>12</v>
      </c>
      <c r="L36" s="2">
        <f t="shared" si="9"/>
        <v>11</v>
      </c>
      <c r="M36" s="2">
        <f t="shared" si="9"/>
        <v>12</v>
      </c>
    </row>
    <row r="37" spans="1:38" x14ac:dyDescent="0.3">
      <c r="A37" s="2" t="str">
        <f>CONCATENATE($B$33," HG")</f>
        <v>Ecole 4j HG</v>
      </c>
      <c r="B37" s="2">
        <f t="shared" si="8"/>
        <v>7</v>
      </c>
      <c r="C37" s="2">
        <f t="shared" si="8"/>
        <v>14</v>
      </c>
      <c r="D37" s="2">
        <f t="shared" si="8"/>
        <v>0</v>
      </c>
      <c r="E37" s="2">
        <f t="shared" si="8"/>
        <v>14</v>
      </c>
      <c r="F37" s="2">
        <f t="shared" si="8"/>
        <v>0</v>
      </c>
      <c r="G37" s="20"/>
      <c r="H37" s="20"/>
      <c r="I37" s="20"/>
      <c r="J37" s="20"/>
      <c r="K37" s="2">
        <f t="shared" si="9"/>
        <v>7</v>
      </c>
      <c r="L37" s="2">
        <f t="shared" si="9"/>
        <v>7</v>
      </c>
      <c r="M37" s="2">
        <f t="shared" si="9"/>
        <v>7</v>
      </c>
    </row>
    <row r="38" spans="1:38" hidden="1" x14ac:dyDescent="0.3">
      <c r="A38" s="2" t="s">
        <v>93</v>
      </c>
      <c r="B38" s="6">
        <f>B35*(IF($F$6&gt;=B$15,($F$6-B$15)*$F$7,0)+IF($G$6&gt;=B$15,($G$6-B$15)*$G$7,0)+IF($H$6&gt;=B$15,($H$6-B$15)*$H$7))</f>
        <v>0</v>
      </c>
      <c r="C38" s="6">
        <f>C35*(IF($F$6&gt;=C$15,($F$6-C$15)*$F$7,0)+IF($G$6&gt;=C$15,($G$6-C$15)*$G$7,0)+IF($H$6&gt;=C$15,($H$6-C$15)*$H$7))</f>
        <v>0</v>
      </c>
      <c r="D38" s="6">
        <f>D35*(IF($F$6&gt;=D$15,($F$6-D$15)*$F$7,0)+IF($G$6&gt;=D$15,($G$6-D$15)*$G$7,0)+IF($H$6&gt;=D$15,($H$6-D$15)*$H$7))</f>
        <v>0</v>
      </c>
      <c r="E38" s="6">
        <f>E35*(IF($F$6&gt;=E$15,($F$6-E$15)*$F$7,0)+IF($G$6&gt;=E$15,($G$6-E$15)*$G$7,0)+IF($H$6&gt;=E$15,($H$6-E$15)*$H$7))</f>
        <v>0</v>
      </c>
      <c r="F38" s="6">
        <f>F35*(IF($F$6&gt;=F$15,($F$6-F$15)*$F$7,0)+IF($G$6&gt;=F$15,($G$6-F$15)*$G$7,0)+IF($H$6&gt;=F$15,($H$6-F$15)*$H$7))</f>
        <v>0</v>
      </c>
      <c r="G38" s="19"/>
      <c r="H38" s="19"/>
      <c r="I38" s="19"/>
      <c r="J38" s="19"/>
      <c r="K38" s="6">
        <f>K35*(IF($F$6&gt;=K$15,($F$6-K$15)*$F$7,0)+IF($G$6&gt;=K$15,($G$6-K$15)*$G$7,0)+IF($H$6&gt;=K$15,($H$6-K$15)*$H$7))</f>
        <v>0</v>
      </c>
      <c r="L38" s="6">
        <f>L35*(IF($F$6&gt;=L$15,($F$6-L$15)*$F$7,0)+IF($G$6&gt;=L$15,($G$6-L$15)*$G$7,0)+IF($H$6&gt;=L$15,($H$6-L$15)*$H$7))</f>
        <v>0</v>
      </c>
      <c r="M38" s="6">
        <f>M35*(IF($F$6&gt;=M$15,($F$6-M$15)*$F$7,0)+IF($G$6&gt;=M$15,($G$6-M$15)*$G$7,0)+IF($H$6&gt;=M$15,($H$6-M$15)*$H$7))</f>
        <v>0</v>
      </c>
    </row>
    <row r="39" spans="1:38" hidden="1" x14ac:dyDescent="0.3">
      <c r="A39" s="2" t="s">
        <v>95</v>
      </c>
      <c r="B39" s="6">
        <f>B36*(IF($F$6&gt;=B$15,($F$6-B$15)*$F$8,0)+IF($G$6&gt;=B$15,($G$6-B$15)*$G$8,0)+IF($H$6&gt;=B$15,($H$6-B$15)*$H$8))</f>
        <v>0</v>
      </c>
      <c r="C39" s="6">
        <f>C36*(IF($F$6&gt;=C$15,($F$6-C$15)*$F$8,0)+IF($G$6&gt;=C$15,($G$6-C$15)*$G$8,0)+IF($H$6&gt;=C$15,($H$6-C$15)*$H$8))</f>
        <v>0</v>
      </c>
      <c r="D39" s="6">
        <f>D36*(IF($F$6&gt;=D$15,($F$6-D$15)*$F$8,0)+IF($G$6&gt;=D$15,($G$6-D$15)*$G$8,0)+IF($H$6&gt;=D$15,($H$6-D$15)*$H$8))</f>
        <v>0</v>
      </c>
      <c r="E39" s="6">
        <f>E36*(IF($F$6&gt;=E$15,($F$6-E$15)*$F$8,0)+IF($G$6&gt;=E$15,($G$6-E$15)*$G$8,0)+IF($H$6&gt;=E$15,($H$6-E$15)*$H$8))</f>
        <v>0</v>
      </c>
      <c r="F39" s="6">
        <f>F36*(IF($F$6&gt;=F$15,($F$6-F$15)*$F$8,0)+IF($G$6&gt;=F$15,($G$6-F$15)*$G$8,0)+IF($H$6&gt;=F$15,($H$6-F$15)*$H$8))</f>
        <v>0</v>
      </c>
      <c r="G39" s="19"/>
      <c r="H39" s="19"/>
      <c r="I39" s="19"/>
      <c r="J39" s="19"/>
      <c r="K39" s="6">
        <f>K36*(IF($F$6&gt;=K$15,($F$6-K$15)*$F$8,0)+IF($G$6&gt;=K$15,($G$6-K$15)*$G$8,0)+IF($H$6&gt;=K$15,($H$6-K$15)*$H$8))</f>
        <v>0</v>
      </c>
      <c r="L39" s="6">
        <f>L36*(IF($F$6&gt;=L$15,($F$6-L$15)*$F$8,0)+IF($G$6&gt;=L$15,($G$6-L$15)*$G$8,0)+IF($H$6&gt;=L$15,($H$6-L$15)*$H$8))</f>
        <v>0</v>
      </c>
      <c r="M39" s="6">
        <f>M36*(IF($F$6&gt;=M$15,($F$6-M$15)*$F$8,0)+IF($G$6&gt;=M$15,($G$6-M$15)*$G$8,0)+IF($H$6&gt;=M$15,($H$6-M$15)*$H$8))</f>
        <v>0</v>
      </c>
    </row>
    <row r="40" spans="1:38" hidden="1" x14ac:dyDescent="0.3">
      <c r="A40" s="2" t="s">
        <v>97</v>
      </c>
      <c r="B40" s="6">
        <f>B37*(IF($F$6&gt;=B$15,($F$6-B$15)*$F$9,0)+IF($G$6&gt;=B$15,($G$6-B$15)*$G$9,0)+IF($H$6&gt;=B$15,($H$6-B$15)*$H$9))</f>
        <v>0</v>
      </c>
      <c r="C40" s="6">
        <f>C37*(IF($F$6&gt;=C$15,($F$6-C$15)*$F$9,0)+IF($G$6&gt;=C$15,($G$6-C$15)*$G$9,0)+IF($H$6&gt;=C$15,($H$6-C$15)*$H$9))</f>
        <v>0</v>
      </c>
      <c r="D40" s="6">
        <f>D37*(IF($F$6&gt;=D$15,($F$6-D$15)*$F$9,0)+IF($G$6&gt;=D$15,($G$6-D$15)*$G$9,0)+IF($H$6&gt;=D$15,($H$6-D$15)*$H$9))</f>
        <v>0</v>
      </c>
      <c r="E40" s="6">
        <f>E37*(IF($F$6&gt;=E$15,($F$6-E$15)*$F$9,0)+IF($G$6&gt;=E$15,($G$6-E$15)*$G$9,0)+IF($H$6&gt;=E$15,($H$6-E$15)*$H$9))</f>
        <v>0</v>
      </c>
      <c r="F40" s="6">
        <f>F37*(IF($F$6&gt;=F$15,($F$6-F$15)*$F$9,0)+IF($G$6&gt;=F$15,($G$6-F$15)*$G$9,0)+IF($H$6&gt;=F$15,($H$6-F$15)*$H$9))</f>
        <v>0</v>
      </c>
      <c r="G40" s="19"/>
      <c r="H40" s="19"/>
      <c r="I40" s="19"/>
      <c r="J40" s="19"/>
      <c r="K40" s="6">
        <f>K37*(IF($F$6&gt;=K$15,($F$6-K$15)*$F$9,0)+IF($G$6&gt;=K$15,($G$6-K$15)*$G$9,0)+IF($H$6&gt;=K$15,($H$6-K$15)*$H$9))</f>
        <v>0</v>
      </c>
      <c r="L40" s="6">
        <f>L37*(IF($F$6&gt;=L$15,($F$6-L$15)*$F$9,0)+IF($G$6&gt;=L$15,($G$6-L$15)*$G$9,0)+IF($H$6&gt;=L$15,($H$6-L$15)*$H$9))</f>
        <v>0</v>
      </c>
      <c r="M40" s="6">
        <f>M37*(IF($F$6&gt;=M$15,($F$6-M$15)*$F$9,0)+IF($G$6&gt;=M$15,($G$6-M$15)*$G$9,0)+IF($H$6&gt;=M$15,($H$6-M$15)*$H$9))</f>
        <v>0</v>
      </c>
    </row>
    <row r="43" spans="1:38" x14ac:dyDescent="0.3">
      <c r="B43" s="17" t="s">
        <v>7</v>
      </c>
      <c r="C43" s="17" t="s">
        <v>8</v>
      </c>
      <c r="D43" s="17" t="s">
        <v>9</v>
      </c>
      <c r="E43" s="17" t="s">
        <v>10</v>
      </c>
      <c r="F43" s="17" t="s">
        <v>11</v>
      </c>
      <c r="G43" s="18" t="s">
        <v>12</v>
      </c>
      <c r="H43" s="18" t="s">
        <v>13</v>
      </c>
      <c r="I43" s="18" t="s">
        <v>14</v>
      </c>
      <c r="J43" s="18" t="s">
        <v>59</v>
      </c>
      <c r="K43" s="17" t="s">
        <v>16</v>
      </c>
      <c r="L43" s="17" t="s">
        <v>60</v>
      </c>
      <c r="M43" s="17" t="s">
        <v>61</v>
      </c>
      <c r="O43" s="25" t="s">
        <v>101</v>
      </c>
    </row>
    <row r="44" spans="1:38" x14ac:dyDescent="0.3">
      <c r="A44" s="20" t="s">
        <v>102</v>
      </c>
      <c r="B44" s="23">
        <v>12</v>
      </c>
      <c r="C44" s="23">
        <v>8</v>
      </c>
      <c r="D44" s="23">
        <v>16</v>
      </c>
      <c r="E44" s="23">
        <v>8</v>
      </c>
      <c r="F44" s="23">
        <v>16</v>
      </c>
      <c r="G44" s="20"/>
      <c r="H44" s="20"/>
      <c r="I44" s="20"/>
      <c r="J44" s="20"/>
      <c r="K44" s="23">
        <v>12</v>
      </c>
      <c r="L44" s="23">
        <v>12</v>
      </c>
      <c r="M44" s="23">
        <v>12</v>
      </c>
      <c r="O44" s="20" t="s">
        <v>99</v>
      </c>
    </row>
    <row r="45" spans="1:38" x14ac:dyDescent="0.3">
      <c r="A45" s="20" t="s">
        <v>103</v>
      </c>
      <c r="B45" s="2">
        <f>B$14-B44-B46</f>
        <v>12</v>
      </c>
      <c r="C45" s="2">
        <f>C$14-C44-C46</f>
        <v>6</v>
      </c>
      <c r="D45" s="2">
        <f>D$14-D44-D46</f>
        <v>15</v>
      </c>
      <c r="E45" s="2">
        <f>E$14-E44-E46</f>
        <v>8</v>
      </c>
      <c r="F45" s="2">
        <f>F$14-F44-F46</f>
        <v>15</v>
      </c>
      <c r="G45" s="20"/>
      <c r="H45" s="20"/>
      <c r="I45" s="20"/>
      <c r="J45" s="20"/>
      <c r="K45" s="2">
        <f>K$14-K44-K46</f>
        <v>12</v>
      </c>
      <c r="L45" s="2">
        <f>L$14-L44-L46</f>
        <v>11</v>
      </c>
      <c r="M45" s="2">
        <f>M$14-M44-M46</f>
        <v>12</v>
      </c>
      <c r="O45" s="20" t="s">
        <v>104</v>
      </c>
    </row>
    <row r="46" spans="1:38" x14ac:dyDescent="0.3">
      <c r="A46" s="20" t="s">
        <v>105</v>
      </c>
      <c r="B46" s="23">
        <v>7</v>
      </c>
      <c r="C46" s="23">
        <v>14</v>
      </c>
      <c r="D46" s="23"/>
      <c r="E46" s="23">
        <v>14</v>
      </c>
      <c r="F46" s="23"/>
      <c r="G46" s="20"/>
      <c r="H46" s="20"/>
      <c r="I46" s="20"/>
      <c r="J46" s="20"/>
      <c r="K46" s="23">
        <v>7</v>
      </c>
      <c r="L46" s="23">
        <v>7</v>
      </c>
      <c r="M46" s="23">
        <v>7</v>
      </c>
      <c r="O46" s="20" t="s">
        <v>106</v>
      </c>
    </row>
    <row r="47" spans="1:38" x14ac:dyDescent="0.3">
      <c r="A47" s="20" t="s">
        <v>107</v>
      </c>
      <c r="B47" s="23">
        <v>15</v>
      </c>
      <c r="C47" s="23">
        <v>10</v>
      </c>
      <c r="D47" s="23">
        <v>20</v>
      </c>
      <c r="E47" s="23">
        <v>10</v>
      </c>
      <c r="F47" s="23">
        <v>20</v>
      </c>
      <c r="G47" s="20"/>
      <c r="H47" s="20"/>
      <c r="I47" s="20"/>
      <c r="J47" s="20"/>
      <c r="K47" s="23">
        <v>15</v>
      </c>
      <c r="L47" s="23">
        <v>15</v>
      </c>
      <c r="M47" s="23">
        <v>15</v>
      </c>
      <c r="O47" s="20" t="s">
        <v>108</v>
      </c>
    </row>
    <row r="48" spans="1:38" ht="15.75" customHeight="1" x14ac:dyDescent="0.3">
      <c r="A48" s="20" t="s">
        <v>109</v>
      </c>
      <c r="B48" s="2">
        <f>B$14-B47-B49</f>
        <v>9</v>
      </c>
      <c r="C48" s="2">
        <f>C$14-C47-C49</f>
        <v>4</v>
      </c>
      <c r="D48" s="2">
        <f>D$14-D47-D49</f>
        <v>11</v>
      </c>
      <c r="E48" s="2">
        <f>E$14-E47-E49</f>
        <v>6</v>
      </c>
      <c r="F48" s="2">
        <f>F$14-F47-F49</f>
        <v>11</v>
      </c>
      <c r="G48" s="20"/>
      <c r="H48" s="20"/>
      <c r="I48" s="20"/>
      <c r="J48" s="20"/>
      <c r="K48" s="2">
        <f>K$14-K47-K49</f>
        <v>9</v>
      </c>
      <c r="L48" s="2">
        <f>L$14-L47-L49</f>
        <v>8</v>
      </c>
      <c r="M48" s="2">
        <f>M$14-M47-M49</f>
        <v>9</v>
      </c>
      <c r="O48" s="20" t="s">
        <v>110</v>
      </c>
    </row>
    <row r="49" spans="1:15" x14ac:dyDescent="0.3">
      <c r="A49" s="20" t="s">
        <v>111</v>
      </c>
      <c r="B49" s="23">
        <v>7</v>
      </c>
      <c r="C49" s="23">
        <v>14</v>
      </c>
      <c r="D49" s="23"/>
      <c r="E49" s="23">
        <v>14</v>
      </c>
      <c r="F49" s="23"/>
      <c r="G49" s="20"/>
      <c r="H49" s="20"/>
      <c r="I49" s="20"/>
      <c r="J49" s="20"/>
      <c r="K49" s="23">
        <v>7</v>
      </c>
      <c r="L49" s="23">
        <v>7</v>
      </c>
      <c r="M49" s="23">
        <v>7</v>
      </c>
      <c r="O49" s="20"/>
    </row>
    <row r="50" spans="1:15" x14ac:dyDescent="0.3">
      <c r="A50" s="20" t="s">
        <v>112</v>
      </c>
      <c r="B50" s="23">
        <v>20</v>
      </c>
      <c r="C50" s="23">
        <v>20</v>
      </c>
      <c r="D50" s="23">
        <v>20</v>
      </c>
      <c r="E50" s="23">
        <v>20</v>
      </c>
      <c r="F50" s="23">
        <v>20</v>
      </c>
      <c r="G50" s="20"/>
      <c r="H50" s="20"/>
      <c r="I50" s="20"/>
      <c r="J50" s="20"/>
      <c r="K50" s="23">
        <v>20</v>
      </c>
      <c r="L50" s="23">
        <v>20</v>
      </c>
      <c r="M50" s="23">
        <v>15</v>
      </c>
      <c r="O50" s="20"/>
    </row>
    <row r="51" spans="1:15" x14ac:dyDescent="0.3">
      <c r="A51" s="20" t="s">
        <v>113</v>
      </c>
      <c r="B51" s="2">
        <f>B$14-B50-B52</f>
        <v>11</v>
      </c>
      <c r="C51" s="2">
        <f>C$14-C50-C52</f>
        <v>8</v>
      </c>
      <c r="D51" s="2">
        <f>D$14-D50-D52</f>
        <v>11</v>
      </c>
      <c r="E51" s="2">
        <f>E$14-E50-E52</f>
        <v>10</v>
      </c>
      <c r="F51" s="2">
        <f>F$14-F50-F52</f>
        <v>11</v>
      </c>
      <c r="G51" s="20"/>
      <c r="H51" s="20"/>
      <c r="I51" s="20"/>
      <c r="J51" s="20"/>
      <c r="K51" s="2">
        <f>K$14-K50-K52</f>
        <v>11</v>
      </c>
      <c r="L51" s="2">
        <f>L$14-L50-L52</f>
        <v>10</v>
      </c>
      <c r="M51" s="2">
        <f>M$14-M50-M52</f>
        <v>7</v>
      </c>
      <c r="O51" s="20"/>
    </row>
    <row r="52" spans="1:15" x14ac:dyDescent="0.3">
      <c r="A52" s="20" t="s">
        <v>114</v>
      </c>
      <c r="B52" s="23"/>
      <c r="C52" s="23"/>
      <c r="D52" s="23"/>
      <c r="E52" s="23"/>
      <c r="F52" s="23"/>
      <c r="G52" s="20"/>
      <c r="H52" s="20"/>
      <c r="I52" s="20"/>
      <c r="J52" s="20"/>
      <c r="K52" s="23"/>
      <c r="L52" s="23"/>
      <c r="M52" s="23">
        <v>9</v>
      </c>
      <c r="O52" s="20"/>
    </row>
    <row r="53" spans="1:15" x14ac:dyDescent="0.3">
      <c r="A53" s="20" t="s">
        <v>115</v>
      </c>
      <c r="B53" s="23">
        <v>8</v>
      </c>
      <c r="C53" s="23">
        <v>8</v>
      </c>
      <c r="D53" s="23">
        <v>8</v>
      </c>
      <c r="E53" s="23">
        <v>8</v>
      </c>
      <c r="F53" s="23">
        <v>8</v>
      </c>
      <c r="G53" s="20"/>
      <c r="H53" s="20"/>
      <c r="I53" s="20"/>
      <c r="J53" s="20"/>
      <c r="K53" s="23">
        <v>8</v>
      </c>
      <c r="L53" s="23">
        <v>8</v>
      </c>
      <c r="M53" s="23">
        <v>8</v>
      </c>
      <c r="O53" s="20"/>
    </row>
    <row r="54" spans="1:15" x14ac:dyDescent="0.3">
      <c r="A54" s="20" t="s">
        <v>116</v>
      </c>
      <c r="B54" s="2">
        <f>B$14-B53-B55</f>
        <v>23</v>
      </c>
      <c r="C54" s="2">
        <f>C$14-C53-C55</f>
        <v>20</v>
      </c>
      <c r="D54" s="2">
        <f>D$14-D53-D55</f>
        <v>23</v>
      </c>
      <c r="E54" s="2">
        <f>E$14-E53-E55</f>
        <v>22</v>
      </c>
      <c r="F54" s="2">
        <f>F$14-F53-F55</f>
        <v>23</v>
      </c>
      <c r="G54" s="20"/>
      <c r="H54" s="20"/>
      <c r="I54" s="20"/>
      <c r="J54" s="20"/>
      <c r="K54" s="2">
        <f>K$14-K53-K55</f>
        <v>23</v>
      </c>
      <c r="L54" s="2">
        <f>L$14-L53-L55</f>
        <v>22</v>
      </c>
      <c r="M54" s="2">
        <f>M$14-M53-M55</f>
        <v>16</v>
      </c>
    </row>
    <row r="55" spans="1:15" x14ac:dyDescent="0.3">
      <c r="A55" s="20" t="s">
        <v>117</v>
      </c>
      <c r="B55" s="23"/>
      <c r="C55" s="23"/>
      <c r="D55" s="23"/>
      <c r="E55" s="23"/>
      <c r="F55" s="23"/>
      <c r="G55" s="20"/>
      <c r="H55" s="20"/>
      <c r="I55" s="20"/>
      <c r="J55" s="20"/>
      <c r="K55" s="23"/>
      <c r="L55" s="23"/>
      <c r="M55" s="23">
        <v>7</v>
      </c>
    </row>
    <row r="56" spans="1:15" x14ac:dyDescent="0.3">
      <c r="A56" s="20" t="s">
        <v>118</v>
      </c>
      <c r="B56" s="23">
        <v>12</v>
      </c>
      <c r="C56" s="23">
        <v>12</v>
      </c>
      <c r="D56" s="23">
        <v>12</v>
      </c>
      <c r="E56" s="23">
        <v>12</v>
      </c>
      <c r="F56" s="23">
        <v>12</v>
      </c>
      <c r="G56" s="20"/>
      <c r="H56" s="20"/>
      <c r="I56" s="20"/>
      <c r="J56" s="20"/>
      <c r="K56" s="23">
        <v>12</v>
      </c>
      <c r="L56" s="23">
        <v>12</v>
      </c>
      <c r="M56" s="23">
        <v>12</v>
      </c>
    </row>
    <row r="57" spans="1:15" x14ac:dyDescent="0.3">
      <c r="A57" s="20" t="s">
        <v>119</v>
      </c>
      <c r="B57" s="2">
        <f>B$14-B56-B58</f>
        <v>19</v>
      </c>
      <c r="C57" s="2">
        <f>C$14-C56-C58</f>
        <v>16</v>
      </c>
      <c r="D57" s="2">
        <f>D$14-D56-D58</f>
        <v>19</v>
      </c>
      <c r="E57" s="2">
        <f>E$14-E56-E58</f>
        <v>18</v>
      </c>
      <c r="F57" s="2">
        <f>F$14-F56-F58</f>
        <v>19</v>
      </c>
      <c r="G57" s="20"/>
      <c r="H57" s="20"/>
      <c r="I57" s="20"/>
      <c r="J57" s="20"/>
      <c r="K57" s="2">
        <f>K$14-K56-K58</f>
        <v>19</v>
      </c>
      <c r="L57" s="2">
        <f>L$14-L56-L58</f>
        <v>18</v>
      </c>
      <c r="M57" s="2">
        <f>M$14-M56-M58</f>
        <v>12</v>
      </c>
    </row>
    <row r="58" spans="1:15" x14ac:dyDescent="0.3">
      <c r="A58" s="20" t="s">
        <v>120</v>
      </c>
      <c r="B58" s="23"/>
      <c r="C58" s="23"/>
      <c r="D58" s="23"/>
      <c r="E58" s="23"/>
      <c r="F58" s="23"/>
      <c r="G58" s="20"/>
      <c r="H58" s="20"/>
      <c r="I58" s="20"/>
      <c r="J58" s="20"/>
      <c r="K58" s="23"/>
      <c r="L58" s="23"/>
      <c r="M58" s="23">
        <v>7</v>
      </c>
    </row>
    <row r="59" spans="1:15" x14ac:dyDescent="0.3">
      <c r="A59" s="20"/>
      <c r="G59" s="20"/>
      <c r="H59" s="20"/>
      <c r="I59" s="20"/>
      <c r="J59" s="20"/>
    </row>
    <row r="60" spans="1:15" x14ac:dyDescent="0.3">
      <c r="A60" s="20"/>
      <c r="G60" s="20"/>
      <c r="H60" s="20"/>
      <c r="I60" s="20"/>
      <c r="J60" s="20"/>
    </row>
    <row r="61" spans="1:15" x14ac:dyDescent="0.3">
      <c r="A61" s="20"/>
      <c r="G61" s="20"/>
      <c r="H61" s="20"/>
      <c r="I61" s="20"/>
      <c r="J61" s="20"/>
    </row>
    <row r="62" spans="1:15" x14ac:dyDescent="0.3">
      <c r="A62" s="20"/>
      <c r="G62" s="20"/>
      <c r="H62" s="20"/>
      <c r="I62" s="20"/>
      <c r="J62" s="20"/>
    </row>
    <row r="63" spans="1:15" x14ac:dyDescent="0.3">
      <c r="A63" s="20"/>
      <c r="G63" s="20"/>
      <c r="H63" s="20"/>
      <c r="I63" s="20"/>
      <c r="J63" s="20"/>
    </row>
    <row r="64" spans="1:15" x14ac:dyDescent="0.3">
      <c r="A64" s="20"/>
      <c r="G64" s="20"/>
      <c r="H64" s="20"/>
      <c r="I64" s="20"/>
      <c r="J64" s="20"/>
    </row>
    <row r="65" spans="1:10" x14ac:dyDescent="0.3">
      <c r="A65" s="20"/>
      <c r="G65" s="20"/>
      <c r="H65" s="20"/>
      <c r="I65" s="20"/>
      <c r="J65" s="20"/>
    </row>
    <row r="66" spans="1:10" x14ac:dyDescent="0.3">
      <c r="A66" s="20"/>
      <c r="G66" s="20"/>
      <c r="H66" s="20"/>
      <c r="I66" s="20"/>
      <c r="J66" s="20"/>
    </row>
    <row r="67" spans="1:10" x14ac:dyDescent="0.3">
      <c r="A67" s="20"/>
      <c r="G67" s="20"/>
      <c r="H67" s="20"/>
      <c r="I67" s="20"/>
      <c r="J67" s="20"/>
    </row>
    <row r="68" spans="1:10" x14ac:dyDescent="0.3">
      <c r="A68" s="20"/>
      <c r="G68" s="20"/>
      <c r="H68" s="20"/>
      <c r="I68" s="20"/>
      <c r="J68" s="20"/>
    </row>
    <row r="69" spans="1:10" x14ac:dyDescent="0.3">
      <c r="A69" s="20"/>
      <c r="G69" s="20"/>
      <c r="H69" s="20"/>
      <c r="I69" s="20"/>
      <c r="J69" s="20"/>
    </row>
    <row r="70" spans="1:10" x14ac:dyDescent="0.3">
      <c r="A70" s="20"/>
      <c r="G70" s="20"/>
      <c r="H70" s="20"/>
      <c r="I70" s="20"/>
      <c r="J70" s="20"/>
    </row>
    <row r="71" spans="1:10" x14ac:dyDescent="0.3">
      <c r="A71" s="20"/>
      <c r="G71" s="20"/>
      <c r="H71" s="20"/>
      <c r="I71" s="20"/>
      <c r="J71" s="20"/>
    </row>
    <row r="72" spans="1:10" x14ac:dyDescent="0.3">
      <c r="A72" s="20"/>
      <c r="G72" s="20"/>
      <c r="H72" s="20"/>
      <c r="I72" s="20"/>
      <c r="J72" s="20"/>
    </row>
    <row r="73" spans="1:10" x14ac:dyDescent="0.3">
      <c r="A73" s="20"/>
      <c r="G73" s="20"/>
      <c r="H73" s="20"/>
      <c r="I73" s="20"/>
      <c r="J73" s="20"/>
    </row>
  </sheetData>
  <mergeCells count="2">
    <mergeCell ref="J1:L1"/>
    <mergeCell ref="M1:O1"/>
  </mergeCells>
  <dataValidations count="2">
    <dataValidation type="list" allowBlank="1" showInputMessage="1" showErrorMessage="1" sqref="M1">
      <formula1>$X$3:$X$33</formula1>
    </dataValidation>
    <dataValidation type="list" allowBlank="1" showInputMessage="1" showErrorMessage="1" sqref="B33">
      <formula1>$O$44:$O$53</formula1>
    </dataValidation>
  </dataValidations>
  <pageMargins left="0.59055118110236227" right="0.51181102362204722" top="0.38" bottom="0.47" header="0.4921259845" footer="0.4921259845"/>
  <pageSetup paperSize="9" orientation="portrait" horizontalDpi="4294967292" verticalDpi="300" r:id="rId1"/>
  <headerFooter alignWithMargins="0">
    <oddFooter xml:space="preserve">&amp;LENTEC L.R.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Conso pondérée</vt:lpstr>
      <vt:lpstr>Intermittence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Pierre-Yves</dc:creator>
  <cp:lastModifiedBy>asus</cp:lastModifiedBy>
  <dcterms:created xsi:type="dcterms:W3CDTF">2019-10-21T08:18:08Z</dcterms:created>
  <dcterms:modified xsi:type="dcterms:W3CDTF">2020-07-07T14:16:06Z</dcterms:modified>
</cp:coreProperties>
</file>